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srv009\CODPLA\LAI\Orçamento\Despesas e Receitas\Despesas\2026\JUL\"/>
    </mc:Choice>
  </mc:AlternateContent>
  <bookViews>
    <workbookView xWindow="0" yWindow="0" windowWidth="20490" windowHeight="7650"/>
  </bookViews>
  <sheets>
    <sheet name="JULHO" sheetId="1" r:id="rId1"/>
  </sheets>
  <externalReferences>
    <externalReference r:id="rId2"/>
  </externalReferences>
  <definedNames>
    <definedName name="_xlnm.Print_Area" localSheetId="0">JULHO!$B$1:$K$117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17" i="1" l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04" i="1"/>
  <c r="K103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4" i="1"/>
  <c r="K13" i="1"/>
  <c r="K5" i="1"/>
  <c r="K6" i="1"/>
  <c r="K7" i="1"/>
  <c r="K8" i="1"/>
  <c r="K9" i="1"/>
  <c r="K10" i="1"/>
  <c r="K11" i="1"/>
  <c r="K12" i="1"/>
  <c r="K4" i="1"/>
  <c r="K3" i="1"/>
  <c r="D3" i="1" l="1"/>
  <c r="D13" i="1"/>
  <c r="D103" i="1"/>
  <c r="D117" i="1" s="1"/>
  <c r="C111" i="1"/>
  <c r="C106" i="1"/>
  <c r="C87" i="1"/>
  <c r="C85" i="1"/>
  <c r="C82" i="1"/>
  <c r="C71" i="1"/>
  <c r="C67" i="1"/>
  <c r="C62" i="1"/>
  <c r="C48" i="1"/>
  <c r="C14" i="1"/>
  <c r="C12" i="1"/>
  <c r="C9" i="1"/>
  <c r="C6" i="1"/>
  <c r="C4" i="1" l="1"/>
  <c r="C3" i="1"/>
  <c r="C13" i="1"/>
  <c r="C103" i="1" l="1"/>
  <c r="C117" i="1"/>
</calcChain>
</file>

<file path=xl/sharedStrings.xml><?xml version="1.0" encoding="utf-8"?>
<sst xmlns="http://schemas.openxmlformats.org/spreadsheetml/2006/main" count="126" uniqueCount="126">
  <si>
    <t>DISCRIMINAÇÃO</t>
  </si>
  <si>
    <t>DESPESAS DE CAPITAL</t>
  </si>
  <si>
    <t>2.107.010.000 - IMOBILIZADO</t>
  </si>
  <si>
    <t xml:space="preserve">2.107.010.320 - AQUISIÇÃO E/OU DESENVOLVIMENTO DE SOFTWARES DE PROCESSAMENTO DE DADOS </t>
  </si>
  <si>
    <t xml:space="preserve">2.107.019.000 - OUTROS INVESTIMENTOS NO ATIVO IMOBILIZADO </t>
  </si>
  <si>
    <t xml:space="preserve">2.107.020.000 ‐ INTANGÍVEL </t>
  </si>
  <si>
    <t xml:space="preserve">2.107.020.100 - SOFTWARES </t>
  </si>
  <si>
    <t>DESPESAS CORRENTES</t>
  </si>
  <si>
    <t>2.201.000.000 ‐ DESPESAS DE PESSOAL</t>
  </si>
  <si>
    <t xml:space="preserve">2.201.010.000 ‐ REMUNERAÇÃO </t>
  </si>
  <si>
    <t>2.201.010.100 - SALÁRIOS</t>
  </si>
  <si>
    <t xml:space="preserve">2.201.010.110 - SALÁRIO BASE   </t>
  </si>
  <si>
    <t xml:space="preserve">2.201.010.120 - VANTAGENS PESSOAIS </t>
  </si>
  <si>
    <t xml:space="preserve">2.201.010.200 - COMISSÕES E GRATIFICAÇÕES </t>
  </si>
  <si>
    <t xml:space="preserve">2.201.010.300 - ADICIONAIS </t>
  </si>
  <si>
    <t xml:space="preserve">2.201.010.400 - 13º SALÁRIO </t>
  </si>
  <si>
    <t xml:space="preserve">2.201.010.500 - FÉRIAS </t>
  </si>
  <si>
    <t xml:space="preserve">2.201.010.600 - HORAS EXTRAS </t>
  </si>
  <si>
    <t xml:space="preserve">2.201.020.000 ‐ ENCARGOS SOCIAIS </t>
  </si>
  <si>
    <t xml:space="preserve">2.201.020.100 - FUNDO DE GARANTIA POR TEMPO DE SERVIÇO – FGTS </t>
  </si>
  <si>
    <t xml:space="preserve">2.201.020.200 - PREVIDÊNCIA SOCIAL – INSS </t>
  </si>
  <si>
    <t xml:space="preserve">2.201.029.000 - OUTRAS DESPESAS DE ENCARGOS SOCIAIS </t>
  </si>
  <si>
    <t xml:space="preserve">2.201.030.000 ‐ BENEFÍCIOS </t>
  </si>
  <si>
    <t xml:space="preserve">2.201.030.100 - ASSISTÊNCIA MÉDICA E ODONTOLÓGICA </t>
  </si>
  <si>
    <t xml:space="preserve">2.201.030.200 - AUXÍLIOS ALIMENTAÇÃO E REFEIÇÃO </t>
  </si>
  <si>
    <t xml:space="preserve">2.201.030.400 - AUXÍLIOS CRECHE E EDUCAÇÃO </t>
  </si>
  <si>
    <t xml:space="preserve">2.201.030.500 - AUXÍLIO TRANSPORTE </t>
  </si>
  <si>
    <t xml:space="preserve">2.201.031.000 - PREVIDÊNCIA COMPLEMENTAR </t>
  </si>
  <si>
    <t xml:space="preserve">2.201.031.100 - CONTRIBUIÇÃO NORMAL DO PATROCINADOR </t>
  </si>
  <si>
    <t>2.201.031.110 - PLANO DE BENEFÍCIO DEFINIDO</t>
  </si>
  <si>
    <t>2.201.031.200 - CONTRIBUIÇÃO EXTRAORDINÁRIA DO PATROCINADOR</t>
  </si>
  <si>
    <t xml:space="preserve">2.201.031.210 - PLANO DE BENEFÍCIO DEFINIDO </t>
  </si>
  <si>
    <t xml:space="preserve">2.201.039.000 - OUTROS BENEFÍCIOS    </t>
  </si>
  <si>
    <t>2.201.031.300 - PREVIDÊNCIA COMPLEMENTAR COBERTURA DE DÉFICIT</t>
  </si>
  <si>
    <t>2.201.070.000 ‐ TREINAMENTO</t>
  </si>
  <si>
    <t>2.201.070.100 - TECNOLOGIA DA INFORMAÇÃO</t>
  </si>
  <si>
    <t>2.201.079.000 - OUTRAS ÁREAS DE FORMAÇÃO</t>
  </si>
  <si>
    <t xml:space="preserve">2.201.900.000 ‐ OUTRAS DESPESAS DE PESSOAL </t>
  </si>
  <si>
    <t xml:space="preserve">2.202.000.000 ‐ DESPESAS COM DIRIGENTES </t>
  </si>
  <si>
    <t xml:space="preserve">2.202.010.000 - REMUNERAÇÃO FIXA </t>
  </si>
  <si>
    <t xml:space="preserve">2.202.010.100 - HONORÁRIOS </t>
  </si>
  <si>
    <t xml:space="preserve">2.202.010.200 - FÉRIAS E ADICIONAL </t>
  </si>
  <si>
    <t>2.202.010.300 - GRATIFICAÇÃO NATALINA</t>
  </si>
  <si>
    <t xml:space="preserve">2.202.020.000 - BENEFÍCIOS </t>
  </si>
  <si>
    <t xml:space="preserve">2.202.020.100 - REMUNERAÇÃO COMPENSATÓRIA (QUARENTENA) </t>
  </si>
  <si>
    <t xml:space="preserve">2.202.020.200 - PREVIDÊNCIA COMPLEMENTAR  </t>
  </si>
  <si>
    <t>2.202.029.000 - OUTROS BENEFÍCIOS</t>
  </si>
  <si>
    <t xml:space="preserve">2.202.030.000 - ENCARGOS </t>
  </si>
  <si>
    <t>2.202.030.200 - PREVIDÊNCIA SOCIAL – INSS</t>
  </si>
  <si>
    <t>2.202.900.000 - OUTRAS DESPESAS COM DIRIGENTES</t>
  </si>
  <si>
    <t xml:space="preserve">2.203.000.000 ‐ DESPESAS COM CONSELHOS E COMITÊS ESTATUTÁRIOS </t>
  </si>
  <si>
    <t xml:space="preserve">2.203.010.000 - HONORÁRIOS </t>
  </si>
  <si>
    <t>2.203.020.000 - PREVIDÊNCIA SOCIAL – INSS</t>
  </si>
  <si>
    <t xml:space="preserve">2.204.000.000 ‐ MATERIAIS E PRODUTOS </t>
  </si>
  <si>
    <t xml:space="preserve">2.204.030.000 - MATERIAIS DE CONSUMO </t>
  </si>
  <si>
    <t xml:space="preserve">2.204.039.000 - DEMAIS </t>
  </si>
  <si>
    <t xml:space="preserve">2.204.900.000 - OUTROS MATERIAIS E PRODUTOS </t>
  </si>
  <si>
    <t xml:space="preserve">2.205.000.000 ‐ SERVIÇOS DE TERCEIROS </t>
  </si>
  <si>
    <t xml:space="preserve">2.205.020.000 - CONSULTORIA </t>
  </si>
  <si>
    <t xml:space="preserve">2.205.030.000 - AUDITORIA </t>
  </si>
  <si>
    <t>2.205.040.000 - VIGILÂNCIA E SEGURANÇA</t>
  </si>
  <si>
    <t xml:space="preserve">2.205.050.000 - PUBLICIDADE E PROPAGANDA </t>
  </si>
  <si>
    <t>2.205.050.100 - PUBLICIDADE LEGAL</t>
  </si>
  <si>
    <t xml:space="preserve">2.205.050.200 - PUBLICIDADE MERCADOLÓGICA  </t>
  </si>
  <si>
    <t xml:space="preserve">2.205.050.300 - PUBLICIDADE INSTITUCIONAL </t>
  </si>
  <si>
    <t>2.205.050.400 - PATROCÍNIO</t>
  </si>
  <si>
    <t>2.205.050.500 - PUBLICIDADE DE UTILIDADE PÚBLICA</t>
  </si>
  <si>
    <t xml:space="preserve">2.205.900.000 - OUTROS SERVIÇOS DE TERCEIROS </t>
  </si>
  <si>
    <t xml:space="preserve">2.206.000.000 ‐ TRIBUTOS </t>
  </si>
  <si>
    <t xml:space="preserve">2.206.010.000 - TRIBUTOS SOBRE A VENDA DE BENS DE E SERVIÇOS </t>
  </si>
  <si>
    <t xml:space="preserve">2.206.030.000 - OUTROS TRIBUTOS </t>
  </si>
  <si>
    <t xml:space="preserve">2.207.000.000 ‐ DESPESAS FINANCEIRAS </t>
  </si>
  <si>
    <t xml:space="preserve">2.207.900.000 - OUTRAS DESPESAS FINANCEIRAS </t>
  </si>
  <si>
    <t xml:space="preserve">2.290.000.000 ‐ OUTRAS DESPESAS CORRENTES </t>
  </si>
  <si>
    <t xml:space="preserve">2.290.010.000 ‐ ÁGUA, ENERGIA E GÁS </t>
  </si>
  <si>
    <t xml:space="preserve">2.290.020.000 ‐ ALUGUEL </t>
  </si>
  <si>
    <t xml:space="preserve">2.290.040.000 ‐ COMUNICAÇÕES </t>
  </si>
  <si>
    <t xml:space="preserve">2.290.050.000 ‐ PROCESSAMENTO DE DADOS  </t>
  </si>
  <si>
    <t xml:space="preserve">2.290.050.100 - ALUGUEL DE EQUIPAMENTOS </t>
  </si>
  <si>
    <t xml:space="preserve">2.290.070.000 ‐ TRANSPORTE </t>
  </si>
  <si>
    <t xml:space="preserve">2.290.080.000 ‐ VIAGENS  </t>
  </si>
  <si>
    <t xml:space="preserve">2.290.080.100 - NO PAÍS </t>
  </si>
  <si>
    <t xml:space="preserve">2.290.080.200 - AO EXTERIOR   </t>
  </si>
  <si>
    <t xml:space="preserve">2.290.090.000 ‐ ESTAGIÁRIOS E APRENDIZES </t>
  </si>
  <si>
    <t xml:space="preserve">2.290.099.000 - OUTRAS DESPESAS COM ESTAGIÁRIOS E APRENDIZES </t>
  </si>
  <si>
    <t>2.290.100.000 - MULTAS</t>
  </si>
  <si>
    <t xml:space="preserve">2.299.000.000 ‐ DEMAIS DESPESAS CORRENTES </t>
  </si>
  <si>
    <t>2.300.000.000 - TOTAL DOS DISPÊNDIOS</t>
  </si>
  <si>
    <t xml:space="preserve">2.400.000.000 ‐ OUTRAS DESPESAS      </t>
  </si>
  <si>
    <t xml:space="preserve">2.401.000.000 ‐ DEPRECIAÇÃO, AMORTIZAÇÃO E EXAUSTÃO      </t>
  </si>
  <si>
    <t>2.401.010.000 - DEPRECIAÇÃO</t>
  </si>
  <si>
    <t>2.401.010.100 - IMÓVEIS</t>
  </si>
  <si>
    <t>2.401.010.200 - MÓVEIS, MÁQUINAS E EQUIPAMENTOS</t>
  </si>
  <si>
    <t>2.401.010.300 - SISTEMAS DE TECNOLOGIA DA INFORMAÇÃO</t>
  </si>
  <si>
    <t xml:space="preserve">2.401.019.000 - OUTRAS DESPESAS DE DEPRECIAÇÃO      </t>
  </si>
  <si>
    <t>2.401.020.000 ‐ AMORTIZAÇÃO</t>
  </si>
  <si>
    <t>2.402.000.000 - PROVISÕES</t>
  </si>
  <si>
    <t>2.402.010.000 - DEMANDAS CÍVEIS</t>
  </si>
  <si>
    <t>2.402.020.000 - DEMANDAS FISCAIS</t>
  </si>
  <si>
    <t>2.402.030.000 - DEMANDAS TRABALHISTAS</t>
  </si>
  <si>
    <t xml:space="preserve">2.402.060.000 - PERDAS POR REDUÇÃO A VALOR RECUPERÁVEL ( IMPAIRMENT ) </t>
  </si>
  <si>
    <t>2.900.000.000 - TOTAL GERAL DOS DISPÊNDIOS</t>
  </si>
  <si>
    <t xml:space="preserve">2.199.000.000 ‐ DEMAIS DESPESAS DE CAPITAL </t>
  </si>
  <si>
    <t>2.202.010.400 - HONORÁRIOS VARIÁVEIS</t>
  </si>
  <si>
    <t xml:space="preserve">2.202.030.100 - FUNDO DE GARANTIA POR TEMPO DE SERVIÇO – FGTS </t>
  </si>
  <si>
    <t>%
EXECUTADO
ANO</t>
  </si>
  <si>
    <t>2.201.031.212 - PLANO DE BENEFÍCIO DEFINIDO (BD) - EQUACIONAMENTO DE DÉFICIT</t>
  </si>
  <si>
    <t>2.201.031.900 - OUTRAS DESPESAS DE PREVIDÊNCIA COMPLEMENTAR</t>
  </si>
  <si>
    <t>2.203.010.100 - HONORÁRIOS (CA e CF)</t>
  </si>
  <si>
    <t xml:space="preserve">2.203.010.200 - HONORÁRIOS - Demais conselhos </t>
  </si>
  <si>
    <t>JANEIRO</t>
  </si>
  <si>
    <t>2.201.060.000 - RESSARCIMENTO DE DESPESAS DE PESSOAL CEDIDO</t>
  </si>
  <si>
    <t>2.290.400.100 -REMUNERAÇÃO VARIÁVEL DE ADMINISTRADORES - RVA</t>
  </si>
  <si>
    <t>2.290.400.200 - PARTICIPAÇÃO NOS LUCROS E RESULTADOS-PLR</t>
  </si>
  <si>
    <t>APROVADO
PORTARIA MGI - 
3.277, 15/04/26</t>
  </si>
  <si>
    <t>2.107.010.200 - MÁQUINAS, MÓVEIS E EQUIPAMENTOS - 4102</t>
  </si>
  <si>
    <t>2.107.010.390 - OUTROS SISTEMAS DE TECNOLOGIA DA INFORMAÇÃO - 4103</t>
  </si>
  <si>
    <t xml:space="preserve">2.190.100.100  DIVIDENDOS </t>
  </si>
  <si>
    <t>2.201.031.400 - OPERAÇÕES CONTRATADAS</t>
  </si>
  <si>
    <t>COMPANHIA DOCAS DO CEARÁ
DEMONSTRATIVO DE DESPESAS PDG 2026
ACUMULADO</t>
  </si>
  <si>
    <t>FEVEREIRO</t>
  </si>
  <si>
    <t>MARÇO</t>
  </si>
  <si>
    <t>ABRIL</t>
  </si>
  <si>
    <t>MAIO</t>
  </si>
  <si>
    <t>JUNHO</t>
  </si>
  <si>
    <t>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</si>
</sst>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rebuchet MS"/>
      <family val="2"/>
    </font>
    <font>
      <b/>
      <sz val="8"/>
      <color rgb="FF333333"/>
      <name val="Trebuchet MS"/>
      <family val="2"/>
    </font>
    <font>
      <i/>
      <sz val="8"/>
      <color rgb="FF333333"/>
      <name val="Trebuchet MS"/>
      <family val="2"/>
    </font>
    <font>
      <sz val="8"/>
      <color rgb="FF333333"/>
      <name val="Trebuchet MS"/>
      <family val="2"/>
    </font>
    <font>
      <i/>
      <sz val="8"/>
      <name val="Trebuchet MS"/>
      <family val="2"/>
    </font>
    <font>
      <sz val="8"/>
      <color rgb="FF000000"/>
      <name val="Trebuchet MS"/>
      <family val="2"/>
    </font>
    <font>
      <sz val="11"/>
      <color theme="1"/>
      <name val="Calibri"/>
      <family val="2"/>
    </font>
    <font>
      <b/>
      <sz val="8"/>
      <color rgb="FF000000"/>
      <name val="Trebuchet MS"/>
      <family val="2"/>
    </font>
    <font>
      <b/>
      <sz val="14"/>
      <name val="Times New Roman"/>
      <family val="1"/>
    </font>
    <font>
      <sz val="8"/>
      <name val="Trebuchet MS"/>
      <family val="2"/>
    </font>
    <font>
      <b/>
      <i/>
      <sz val="8"/>
      <color rgb="FF333333"/>
      <name val="Trebuchet MS"/>
      <family val="2"/>
    </font>
    <font>
      <b/>
      <sz val="8"/>
      <color theme="1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ACB9CA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hair">
        <color rgb="FFA6A6A6"/>
      </top>
      <bottom style="hair">
        <color rgb="FFA6A6A6"/>
      </bottom>
      <diagonal/>
    </border>
    <border>
      <left style="thin">
        <color rgb="FFA6A6A6"/>
      </left>
      <right style="thin">
        <color rgb="FFA6A6A6"/>
      </right>
      <top style="hair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hair">
        <color rgb="FFA6A6A6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3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left" vertical="center" wrapText="1" indent="2"/>
    </xf>
    <xf numFmtId="3" fontId="4" fillId="4" borderId="2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 indent="3"/>
    </xf>
    <xf numFmtId="3" fontId="7" fillId="0" borderId="2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 indent="5"/>
    </xf>
    <xf numFmtId="3" fontId="5" fillId="4" borderId="2" xfId="1" applyNumberFormat="1" applyFont="1" applyFill="1" applyBorder="1" applyAlignment="1">
      <alignment vertical="center"/>
    </xf>
    <xf numFmtId="3" fontId="7" fillId="5" borderId="2" xfId="1" applyNumberFormat="1" applyFont="1" applyFill="1" applyBorder="1" applyAlignment="1">
      <alignment vertical="center"/>
    </xf>
    <xf numFmtId="0" fontId="5" fillId="5" borderId="2" xfId="0" applyFont="1" applyFill="1" applyBorder="1" applyAlignment="1">
      <alignment horizontal="left" vertical="center" wrapText="1" indent="3"/>
    </xf>
    <xf numFmtId="3" fontId="5" fillId="0" borderId="2" xfId="0" applyNumberFormat="1" applyFont="1" applyFill="1" applyBorder="1" applyAlignment="1">
      <alignment horizontal="left" vertical="center" wrapText="1" indent="3"/>
    </xf>
    <xf numFmtId="164" fontId="7" fillId="0" borderId="2" xfId="1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left" vertical="center" wrapText="1" indent="2"/>
    </xf>
    <xf numFmtId="3" fontId="3" fillId="6" borderId="2" xfId="1" applyNumberFormat="1" applyFont="1" applyFill="1" applyBorder="1" applyAlignment="1">
      <alignment vertical="center"/>
    </xf>
    <xf numFmtId="3" fontId="8" fillId="0" borderId="2" xfId="1" applyNumberFormat="1" applyFont="1" applyFill="1" applyBorder="1" applyAlignment="1"/>
    <xf numFmtId="3" fontId="9" fillId="6" borderId="3" xfId="1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3" fontId="3" fillId="7" borderId="1" xfId="1" applyNumberFormat="1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 indent="3"/>
    </xf>
    <xf numFmtId="0" fontId="4" fillId="0" borderId="1" xfId="0" applyFont="1" applyFill="1" applyBorder="1" applyAlignment="1">
      <alignment horizontal="left" vertical="center" wrapText="1" indent="2"/>
    </xf>
    <xf numFmtId="3" fontId="5" fillId="0" borderId="2" xfId="1" applyNumberFormat="1" applyFont="1" applyFill="1" applyBorder="1" applyAlignment="1">
      <alignment vertical="center"/>
    </xf>
    <xf numFmtId="0" fontId="3" fillId="8" borderId="1" xfId="0" applyFont="1" applyFill="1" applyBorder="1" applyAlignment="1">
      <alignment horizontal="left" vertical="center" wrapText="1" indent="1"/>
    </xf>
    <xf numFmtId="3" fontId="5" fillId="11" borderId="2" xfId="1" applyNumberFormat="1" applyFont="1" applyFill="1" applyBorder="1" applyAlignment="1">
      <alignment vertical="center"/>
    </xf>
    <xf numFmtId="3" fontId="6" fillId="10" borderId="1" xfId="1" applyNumberFormat="1" applyFont="1" applyFill="1" applyBorder="1" applyAlignment="1">
      <alignment vertical="center"/>
    </xf>
    <xf numFmtId="3" fontId="11" fillId="10" borderId="1" xfId="1" applyNumberFormat="1" applyFont="1" applyFill="1" applyBorder="1" applyAlignment="1">
      <alignment vertical="center"/>
    </xf>
    <xf numFmtId="4" fontId="3" fillId="3" borderId="5" xfId="1" applyNumberFormat="1" applyFont="1" applyFill="1" applyBorder="1" applyAlignment="1">
      <alignment horizontal="center" vertical="center"/>
    </xf>
    <xf numFmtId="4" fontId="3" fillId="6" borderId="2" xfId="1" applyNumberFormat="1" applyFont="1" applyFill="1" applyBorder="1" applyAlignment="1">
      <alignment horizontal="center" vertical="center"/>
    </xf>
    <xf numFmtId="4" fontId="5" fillId="9" borderId="2" xfId="1" applyNumberFormat="1" applyFont="1" applyFill="1" applyBorder="1" applyAlignment="1">
      <alignment horizontal="center" vertical="center"/>
    </xf>
    <xf numFmtId="3" fontId="12" fillId="2" borderId="1" xfId="1" applyNumberFormat="1" applyFont="1" applyFill="1" applyBorder="1" applyAlignment="1">
      <alignment vertical="center"/>
    </xf>
    <xf numFmtId="3" fontId="5" fillId="2" borderId="1" xfId="1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left" vertical="center" wrapText="1" indent="2"/>
    </xf>
    <xf numFmtId="3" fontId="3" fillId="12" borderId="1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vertical="center"/>
    </xf>
    <xf numFmtId="3" fontId="11" fillId="2" borderId="1" xfId="1" applyNumberFormat="1" applyFont="1" applyFill="1" applyBorder="1" applyAlignment="1">
      <alignment vertical="center"/>
    </xf>
    <xf numFmtId="3" fontId="13" fillId="12" borderId="6" xfId="1" applyNumberFormat="1" applyFont="1" applyFill="1" applyBorder="1" applyAlignment="1">
      <alignment vertical="center"/>
    </xf>
    <xf numFmtId="3" fontId="5" fillId="4" borderId="0" xfId="1" applyNumberFormat="1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  <xf numFmtId="3" fontId="3" fillId="7" borderId="0" xfId="1" applyNumberFormat="1" applyFont="1" applyFill="1" applyBorder="1" applyAlignment="1">
      <alignment vertical="center"/>
    </xf>
    <xf numFmtId="3" fontId="3" fillId="12" borderId="0" xfId="1" applyNumberFormat="1" applyFont="1" applyFill="1" applyBorder="1" applyAlignment="1">
      <alignment vertical="center"/>
    </xf>
    <xf numFmtId="3" fontId="13" fillId="12" borderId="0" xfId="1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114300</xdr:rowOff>
    </xdr:from>
    <xdr:to>
      <xdr:col>1</xdr:col>
      <xdr:colOff>1381125</xdr:colOff>
      <xdr:row>0</xdr:row>
      <xdr:rowOff>846688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114300"/>
          <a:ext cx="1057275" cy="7323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r&#231;amento/2026/Planilha%20Geral%20de%20Or&#231;amento/Planilha%20Geral%20de%20Or&#231;amento%20-%20Ma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omp Rubricas 2025"/>
      <sheetName val="Acomp itens 2026"/>
      <sheetName val="PDG 2026"/>
      <sheetName val="PDG 2022"/>
      <sheetName val="DDOs previstas REPROG."/>
      <sheetName val="Receitas Reprog."/>
      <sheetName val="Planej. Cont. 2023"/>
      <sheetName val="DESCRIÇÃO RUBRICAS"/>
      <sheetName val="Invest 2022"/>
      <sheetName val="Planilha1"/>
      <sheetName val="DDO"/>
      <sheetName val="Invest 2024"/>
      <sheetName val="Invest 2025"/>
      <sheetName val="Invest 2026"/>
      <sheetName val="Demonstrativo Despesas_LAI"/>
      <sheetName val="Demonstrativo Receitas_LAI"/>
      <sheetName val="Base Balancetes"/>
      <sheetName val="Mensalização"/>
      <sheetName val="Mensalização acumulado"/>
      <sheetName val="por diretoria"/>
      <sheetName val="EconFinanceiro"/>
      <sheetName val="DashBoardReceitas"/>
      <sheetName val="DashBoardDespesas"/>
    </sheetNames>
    <sheetDataSet>
      <sheetData sheetId="0"/>
      <sheetData sheetId="1"/>
      <sheetData sheetId="2">
        <row r="57">
          <cell r="D57">
            <v>0</v>
          </cell>
        </row>
        <row r="725">
          <cell r="D725">
            <v>1440000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17"/>
  <sheetViews>
    <sheetView tabSelected="1" zoomScaleNormal="100" workbookViewId="0">
      <selection activeCell="K117" sqref="K117"/>
    </sheetView>
  </sheetViews>
  <sheetFormatPr defaultRowHeight="15" x14ac:dyDescent="0.25"/>
  <cols>
    <col min="1" max="1" width="2.7109375" customWidth="1"/>
    <col min="2" max="2" width="64" customWidth="1"/>
    <col min="3" max="3" width="19.85546875" customWidth="1"/>
    <col min="4" max="7" width="10.5703125" customWidth="1"/>
    <col min="8" max="8" width="9" bestFit="1" customWidth="1"/>
    <col min="9" max="10" width="10.5703125" customWidth="1"/>
    <col min="11" max="11" width="11.42578125" bestFit="1" customWidth="1"/>
  </cols>
  <sheetData>
    <row r="1" spans="2:11" ht="78" customHeight="1" x14ac:dyDescent="0.25">
      <c r="B1" s="42" t="s">
        <v>119</v>
      </c>
      <c r="C1" s="42"/>
      <c r="D1" s="42"/>
      <c r="E1" s="42"/>
      <c r="F1" s="42"/>
      <c r="G1" s="42"/>
      <c r="H1" s="42"/>
      <c r="I1" s="42"/>
      <c r="J1" s="42"/>
      <c r="K1" s="42"/>
    </row>
    <row r="2" spans="2:11" ht="45" x14ac:dyDescent="0.25">
      <c r="B2" s="17" t="s">
        <v>0</v>
      </c>
      <c r="C2" s="16" t="s">
        <v>114</v>
      </c>
      <c r="D2" s="17" t="s">
        <v>110</v>
      </c>
      <c r="E2" s="17" t="s">
        <v>120</v>
      </c>
      <c r="F2" s="17" t="s">
        <v>121</v>
      </c>
      <c r="G2" s="17" t="s">
        <v>122</v>
      </c>
      <c r="H2" s="17" t="s">
        <v>123</v>
      </c>
      <c r="I2" s="17" t="s">
        <v>124</v>
      </c>
      <c r="J2" s="17" t="s">
        <v>125</v>
      </c>
      <c r="K2" s="16" t="s">
        <v>105</v>
      </c>
    </row>
    <row r="3" spans="2:11" ht="19.5" customHeight="1" x14ac:dyDescent="0.25">
      <c r="B3" s="38" t="s">
        <v>1</v>
      </c>
      <c r="C3" s="18">
        <f>C4+C9+C12</f>
        <v>48810899</v>
      </c>
      <c r="D3" s="18">
        <f>D4+D9+D12</f>
        <v>905407</v>
      </c>
      <c r="E3" s="18">
        <v>3262725</v>
      </c>
      <c r="F3" s="18">
        <v>5321825.75</v>
      </c>
      <c r="G3" s="18">
        <v>7674717.5199999996</v>
      </c>
      <c r="H3" s="39">
        <v>12189972.279999999</v>
      </c>
      <c r="I3" s="39">
        <v>16527750.02</v>
      </c>
      <c r="J3" s="39">
        <v>18776578.949999999</v>
      </c>
      <c r="K3" s="26">
        <f>IFERROR(J3/C3*100,0)</f>
        <v>38.468004758527393</v>
      </c>
    </row>
    <row r="4" spans="2:11" x14ac:dyDescent="0.25">
      <c r="B4" s="32" t="s">
        <v>2</v>
      </c>
      <c r="C4" s="29">
        <f>C5+C6+C7+C8</f>
        <v>48276066</v>
      </c>
      <c r="D4" s="7">
        <v>905407</v>
      </c>
      <c r="E4" s="7">
        <v>3262725</v>
      </c>
      <c r="F4" s="7">
        <v>5321825.75</v>
      </c>
      <c r="G4" s="7">
        <v>7674717.5199999996</v>
      </c>
      <c r="H4" s="7">
        <v>12189972.279999999</v>
      </c>
      <c r="I4" s="7">
        <v>16527750.02</v>
      </c>
      <c r="J4" s="7">
        <v>18776578.949999999</v>
      </c>
      <c r="K4" s="28">
        <f>IFERROR(J4/C4*100,0)</f>
        <v>38.894177810594584</v>
      </c>
    </row>
    <row r="5" spans="2:11" x14ac:dyDescent="0.25">
      <c r="B5" s="19" t="s">
        <v>115</v>
      </c>
      <c r="C5" s="7">
        <v>1268195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28">
        <f t="shared" ref="K5:K12" si="0">IFERROR(J5/C5*100,0)</f>
        <v>0</v>
      </c>
    </row>
    <row r="6" spans="2:11" ht="27" x14ac:dyDescent="0.25">
      <c r="B6" s="19" t="s">
        <v>3</v>
      </c>
      <c r="C6" s="5">
        <f>'[1]PDG 2026'!D57</f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28">
        <f t="shared" si="0"/>
        <v>0</v>
      </c>
    </row>
    <row r="7" spans="2:11" x14ac:dyDescent="0.25">
      <c r="B7" s="19" t="s">
        <v>116</v>
      </c>
      <c r="C7" s="5">
        <v>500000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28">
        <f t="shared" si="0"/>
        <v>0</v>
      </c>
    </row>
    <row r="8" spans="2:11" x14ac:dyDescent="0.25">
      <c r="B8" s="19" t="s">
        <v>4</v>
      </c>
      <c r="C8" s="5">
        <v>46507871</v>
      </c>
      <c r="D8" s="5">
        <v>905407</v>
      </c>
      <c r="E8" s="5">
        <v>3262725</v>
      </c>
      <c r="F8" s="5">
        <v>5321825.75</v>
      </c>
      <c r="G8" s="5">
        <v>7674717.5199999996</v>
      </c>
      <c r="H8" s="5">
        <v>12189972.279999999</v>
      </c>
      <c r="I8" s="5">
        <v>16527750.02</v>
      </c>
      <c r="J8" s="5">
        <v>18776578.949999999</v>
      </c>
      <c r="K8" s="28">
        <f t="shared" si="0"/>
        <v>40.372905803406908</v>
      </c>
    </row>
    <row r="9" spans="2:11" x14ac:dyDescent="0.25">
      <c r="B9" s="32" t="s">
        <v>5</v>
      </c>
      <c r="C9" s="29">
        <f>C10</f>
        <v>534833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28">
        <f t="shared" si="0"/>
        <v>0</v>
      </c>
    </row>
    <row r="10" spans="2:11" x14ac:dyDescent="0.25">
      <c r="B10" s="19" t="s">
        <v>6</v>
      </c>
      <c r="C10" s="5">
        <v>534833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28">
        <f t="shared" si="0"/>
        <v>0</v>
      </c>
    </row>
    <row r="11" spans="2:11" x14ac:dyDescent="0.25">
      <c r="B11" s="32" t="s">
        <v>117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28">
        <f t="shared" si="0"/>
        <v>0</v>
      </c>
    </row>
    <row r="12" spans="2:11" x14ac:dyDescent="0.25">
      <c r="B12" s="32" t="s">
        <v>102</v>
      </c>
      <c r="C12" s="37">
        <f>'[1]PDG 2026'!D152</f>
        <v>0</v>
      </c>
      <c r="D12" s="37">
        <v>0</v>
      </c>
      <c r="E12" s="37">
        <v>6666.66</v>
      </c>
      <c r="F12" s="37">
        <v>9999.66</v>
      </c>
      <c r="G12" s="37">
        <v>13332.99</v>
      </c>
      <c r="H12" s="37">
        <v>0</v>
      </c>
      <c r="I12" s="37">
        <v>0</v>
      </c>
      <c r="J12" s="37">
        <v>0</v>
      </c>
      <c r="K12" s="28">
        <f t="shared" si="0"/>
        <v>0</v>
      </c>
    </row>
    <row r="13" spans="2:11" ht="21.75" customHeight="1" x14ac:dyDescent="0.25">
      <c r="B13" s="1" t="s">
        <v>7</v>
      </c>
      <c r="C13" s="18">
        <f t="shared" ref="C13:D13" si="1">C14+C48+C62+C67+C71+C82+C85+C87</f>
        <v>114732286</v>
      </c>
      <c r="D13" s="18">
        <f t="shared" si="1"/>
        <v>7307243.4600000018</v>
      </c>
      <c r="E13" s="18">
        <v>14071595.370000001</v>
      </c>
      <c r="F13" s="18">
        <v>22888169.550000001</v>
      </c>
      <c r="G13" s="18">
        <v>30737995.370000001</v>
      </c>
      <c r="H13" s="39">
        <v>39553554.229999997</v>
      </c>
      <c r="I13" s="39">
        <v>48496135.740000002</v>
      </c>
      <c r="J13" s="39">
        <v>56898556.059999995</v>
      </c>
      <c r="K13" s="26">
        <f>IFERROR(J13/C13*100,0)</f>
        <v>49.592453914846594</v>
      </c>
    </row>
    <row r="14" spans="2:11" x14ac:dyDescent="0.25">
      <c r="B14" s="22" t="s">
        <v>8</v>
      </c>
      <c r="C14" s="29">
        <f>C15+C24+C28+C43+C44+C47</f>
        <v>37962708</v>
      </c>
      <c r="D14" s="23">
        <v>2233262.8199999998</v>
      </c>
      <c r="E14" s="23">
        <v>4331064.4400000004</v>
      </c>
      <c r="F14" s="23">
        <v>7116495.79</v>
      </c>
      <c r="G14" s="23">
        <v>8958886.2400000002</v>
      </c>
      <c r="H14" s="23">
        <v>11998927.33</v>
      </c>
      <c r="I14" s="23">
        <v>14797726.84</v>
      </c>
      <c r="J14" s="23">
        <v>17289131.250000004</v>
      </c>
      <c r="K14" s="28">
        <f>IFERROR(J14/C14*100,0)</f>
        <v>45.542407696521551</v>
      </c>
    </row>
    <row r="15" spans="2:11" x14ac:dyDescent="0.25">
      <c r="B15" s="2" t="s">
        <v>9</v>
      </c>
      <c r="C15" s="24">
        <v>17285193</v>
      </c>
      <c r="D15" s="3">
        <v>1453372.89</v>
      </c>
      <c r="E15" s="3">
        <v>2644366.21</v>
      </c>
      <c r="F15" s="3">
        <v>3983718.83</v>
      </c>
      <c r="G15" s="3">
        <v>5371671.3399999999</v>
      </c>
      <c r="H15" s="3">
        <v>6868265.5599999996</v>
      </c>
      <c r="I15" s="3">
        <v>8250201.9199999999</v>
      </c>
      <c r="J15" s="3">
        <v>9761981.7300000023</v>
      </c>
      <c r="K15" s="28">
        <f t="shared" ref="K15:K78" si="2">IFERROR(J15/C15*100,0)</f>
        <v>56.475977618531672</v>
      </c>
    </row>
    <row r="16" spans="2:11" x14ac:dyDescent="0.25">
      <c r="B16" s="4" t="s">
        <v>10</v>
      </c>
      <c r="C16" s="25">
        <v>3765494</v>
      </c>
      <c r="D16" s="5">
        <v>354956.18</v>
      </c>
      <c r="E16" s="5">
        <v>742590.29</v>
      </c>
      <c r="F16" s="5">
        <v>1123505.5</v>
      </c>
      <c r="G16" s="5">
        <v>1520440.27</v>
      </c>
      <c r="H16" s="5">
        <v>1937237.9899999998</v>
      </c>
      <c r="I16" s="5">
        <v>2330198.8600000003</v>
      </c>
      <c r="J16" s="5">
        <v>2845292.49</v>
      </c>
      <c r="K16" s="28">
        <f t="shared" si="2"/>
        <v>75.562263278071882</v>
      </c>
    </row>
    <row r="17" spans="2:11" x14ac:dyDescent="0.25">
      <c r="B17" s="6" t="s">
        <v>11</v>
      </c>
      <c r="C17" s="25">
        <v>2629641</v>
      </c>
      <c r="D17" s="5">
        <v>286315.88</v>
      </c>
      <c r="E17" s="5">
        <v>600248.84000000008</v>
      </c>
      <c r="F17" s="5">
        <v>908728.98</v>
      </c>
      <c r="G17" s="5">
        <v>1230390.94</v>
      </c>
      <c r="H17" s="5">
        <v>1577242.42</v>
      </c>
      <c r="I17" s="5">
        <v>1898209.62</v>
      </c>
      <c r="J17" s="5">
        <v>2351039.7200000002</v>
      </c>
      <c r="K17" s="28">
        <f t="shared" si="2"/>
        <v>89.405349247292705</v>
      </c>
    </row>
    <row r="18" spans="2:11" x14ac:dyDescent="0.25">
      <c r="B18" s="6" t="s">
        <v>12</v>
      </c>
      <c r="C18" s="25">
        <v>1135853</v>
      </c>
      <c r="D18" s="5">
        <v>68640.3</v>
      </c>
      <c r="E18" s="5">
        <v>142341.45000000001</v>
      </c>
      <c r="F18" s="5">
        <v>214776.52000000002</v>
      </c>
      <c r="G18" s="5">
        <v>290049.32999999996</v>
      </c>
      <c r="H18" s="5">
        <v>359995.56999999995</v>
      </c>
      <c r="I18" s="5">
        <v>431989.24</v>
      </c>
      <c r="J18" s="5">
        <v>494252.77</v>
      </c>
      <c r="K18" s="28">
        <f t="shared" si="2"/>
        <v>43.513797119873786</v>
      </c>
    </row>
    <row r="19" spans="2:11" x14ac:dyDescent="0.25">
      <c r="B19" s="4" t="s">
        <v>13</v>
      </c>
      <c r="C19" s="25">
        <v>5632600</v>
      </c>
      <c r="D19" s="5">
        <v>425077.8</v>
      </c>
      <c r="E19" s="5">
        <v>884872.42</v>
      </c>
      <c r="F19" s="5">
        <v>1346236.6199999999</v>
      </c>
      <c r="G19" s="5">
        <v>1812759.94</v>
      </c>
      <c r="H19" s="5">
        <v>2280440.35</v>
      </c>
      <c r="I19" s="5">
        <v>2760996.92</v>
      </c>
      <c r="J19" s="5">
        <v>3203140.3099999996</v>
      </c>
      <c r="K19" s="28">
        <f t="shared" si="2"/>
        <v>56.867881795263287</v>
      </c>
    </row>
    <row r="20" spans="2:11" x14ac:dyDescent="0.25">
      <c r="B20" s="4" t="s">
        <v>14</v>
      </c>
      <c r="C20" s="25">
        <v>4419803</v>
      </c>
      <c r="D20" s="5">
        <v>396619.2</v>
      </c>
      <c r="E20" s="5">
        <v>738183.91</v>
      </c>
      <c r="F20" s="5">
        <v>1085362.81</v>
      </c>
      <c r="G20" s="5">
        <v>1410255.99</v>
      </c>
      <c r="H20" s="5">
        <v>1762111.43</v>
      </c>
      <c r="I20" s="5">
        <v>2098460.38</v>
      </c>
      <c r="J20" s="5">
        <v>2452956.66</v>
      </c>
      <c r="K20" s="28">
        <f t="shared" si="2"/>
        <v>55.499230621817311</v>
      </c>
    </row>
    <row r="21" spans="2:11" x14ac:dyDescent="0.25">
      <c r="B21" s="4" t="s">
        <v>15</v>
      </c>
      <c r="C21" s="25">
        <v>1391048</v>
      </c>
      <c r="D21" s="5">
        <v>105716.20999999999</v>
      </c>
      <c r="E21" s="5">
        <v>210385.03999999998</v>
      </c>
      <c r="F21" s="5">
        <v>311836</v>
      </c>
      <c r="G21" s="5">
        <v>422398.56999999995</v>
      </c>
      <c r="H21" s="5">
        <v>542031.34</v>
      </c>
      <c r="I21" s="5">
        <v>671101.53</v>
      </c>
      <c r="J21" s="5">
        <v>802664.32000000007</v>
      </c>
      <c r="K21" s="28">
        <f t="shared" si="2"/>
        <v>57.702129617382006</v>
      </c>
    </row>
    <row r="22" spans="2:11" x14ac:dyDescent="0.25">
      <c r="B22" s="4" t="s">
        <v>16</v>
      </c>
      <c r="C22" s="25">
        <v>1944248</v>
      </c>
      <c r="D22" s="8">
        <v>167794.72999999998</v>
      </c>
      <c r="E22" s="8">
        <v>63894.69</v>
      </c>
      <c r="F22" s="8">
        <v>107151.86</v>
      </c>
      <c r="G22" s="8">
        <v>193383.22999999998</v>
      </c>
      <c r="H22" s="8">
        <v>324638.17</v>
      </c>
      <c r="I22" s="8">
        <v>354039.23</v>
      </c>
      <c r="J22" s="8">
        <v>417561.23</v>
      </c>
      <c r="K22" s="28">
        <f t="shared" si="2"/>
        <v>21.476747307956597</v>
      </c>
    </row>
    <row r="23" spans="2:11" x14ac:dyDescent="0.25">
      <c r="B23" s="4" t="s">
        <v>17</v>
      </c>
      <c r="C23" s="25">
        <v>132000</v>
      </c>
      <c r="D23" s="5">
        <v>3208.77</v>
      </c>
      <c r="E23" s="5">
        <v>4439.8600000000006</v>
      </c>
      <c r="F23" s="5">
        <v>9626.0400000000009</v>
      </c>
      <c r="G23" s="5">
        <v>12433.34</v>
      </c>
      <c r="H23" s="5">
        <v>21806.28</v>
      </c>
      <c r="I23" s="5">
        <v>35405</v>
      </c>
      <c r="J23" s="5">
        <v>40366.720000000001</v>
      </c>
      <c r="K23" s="28">
        <f t="shared" si="2"/>
        <v>30.580848484848488</v>
      </c>
    </row>
    <row r="24" spans="2:11" x14ac:dyDescent="0.25">
      <c r="B24" s="2" t="s">
        <v>18</v>
      </c>
      <c r="C24" s="24">
        <v>5997961</v>
      </c>
      <c r="D24" s="3">
        <v>586246.44999999995</v>
      </c>
      <c r="E24" s="3">
        <v>993275.68</v>
      </c>
      <c r="F24" s="3">
        <v>1520113.74</v>
      </c>
      <c r="G24" s="3">
        <v>2084440.8599999999</v>
      </c>
      <c r="H24" s="3">
        <v>2700025.32</v>
      </c>
      <c r="I24" s="3">
        <v>3225189.24</v>
      </c>
      <c r="J24" s="3">
        <v>3750250.13</v>
      </c>
      <c r="K24" s="28">
        <f t="shared" si="2"/>
        <v>62.525417054228924</v>
      </c>
    </row>
    <row r="25" spans="2:11" x14ac:dyDescent="0.25">
      <c r="B25" s="4" t="s">
        <v>19</v>
      </c>
      <c r="C25" s="25">
        <v>1382815</v>
      </c>
      <c r="D25" s="5">
        <v>167372.40999999997</v>
      </c>
      <c r="E25" s="5">
        <v>260164.88</v>
      </c>
      <c r="F25" s="5">
        <v>378467.78</v>
      </c>
      <c r="G25" s="5">
        <v>550508.8899999999</v>
      </c>
      <c r="H25" s="5">
        <v>731379.36</v>
      </c>
      <c r="I25" s="5">
        <v>850856.55</v>
      </c>
      <c r="J25" s="5">
        <v>957715.76</v>
      </c>
      <c r="K25" s="28">
        <f t="shared" si="2"/>
        <v>69.258415623203391</v>
      </c>
    </row>
    <row r="26" spans="2:11" x14ac:dyDescent="0.25">
      <c r="B26" s="4" t="s">
        <v>20</v>
      </c>
      <c r="C26" s="25">
        <v>4615146</v>
      </c>
      <c r="D26" s="5">
        <v>418874.04</v>
      </c>
      <c r="E26" s="5">
        <v>733110.8</v>
      </c>
      <c r="F26" s="5">
        <v>1141645.96</v>
      </c>
      <c r="G26" s="5">
        <v>1533931.97</v>
      </c>
      <c r="H26" s="5">
        <v>1968645.96</v>
      </c>
      <c r="I26" s="5">
        <v>2374332.69</v>
      </c>
      <c r="J26" s="5">
        <v>2792534.37</v>
      </c>
      <c r="K26" s="28">
        <f t="shared" si="2"/>
        <v>60.508039615648137</v>
      </c>
    </row>
    <row r="27" spans="2:11" x14ac:dyDescent="0.25">
      <c r="B27" s="4" t="s">
        <v>21</v>
      </c>
      <c r="C27" s="2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28">
        <f t="shared" si="2"/>
        <v>0</v>
      </c>
    </row>
    <row r="28" spans="2:11" x14ac:dyDescent="0.25">
      <c r="B28" s="2" t="s">
        <v>22</v>
      </c>
      <c r="C28" s="24">
        <v>13646561</v>
      </c>
      <c r="D28" s="3">
        <v>180214.78999999998</v>
      </c>
      <c r="E28" s="3">
        <v>664593.8600000001</v>
      </c>
      <c r="F28" s="3">
        <v>1571514.5299999998</v>
      </c>
      <c r="G28" s="3">
        <v>1435851.07</v>
      </c>
      <c r="H28" s="3">
        <v>2338759.4900000002</v>
      </c>
      <c r="I28" s="3">
        <v>3227794.41</v>
      </c>
      <c r="J28" s="3">
        <v>3637020.93</v>
      </c>
      <c r="K28" s="28">
        <f t="shared" si="2"/>
        <v>26.651556608291276</v>
      </c>
    </row>
    <row r="29" spans="2:11" x14ac:dyDescent="0.25">
      <c r="B29" s="9" t="s">
        <v>23</v>
      </c>
      <c r="C29" s="25">
        <v>2368482</v>
      </c>
      <c r="D29" s="5">
        <v>18080.189999999999</v>
      </c>
      <c r="E29" s="5">
        <v>230971.32</v>
      </c>
      <c r="F29" s="5">
        <v>341087.49</v>
      </c>
      <c r="G29" s="5">
        <v>448999.80000000005</v>
      </c>
      <c r="H29" s="5">
        <v>557146.78</v>
      </c>
      <c r="I29" s="5">
        <v>666103.1</v>
      </c>
      <c r="J29" s="5">
        <v>776095.71</v>
      </c>
      <c r="K29" s="28">
        <f t="shared" si="2"/>
        <v>32.76764231267115</v>
      </c>
    </row>
    <row r="30" spans="2:11" x14ac:dyDescent="0.25">
      <c r="B30" s="4" t="s">
        <v>24</v>
      </c>
      <c r="C30" s="25">
        <v>2598799</v>
      </c>
      <c r="D30" s="8">
        <v>148212.35999999999</v>
      </c>
      <c r="E30" s="8">
        <v>300121.49</v>
      </c>
      <c r="F30" s="8">
        <v>454650.19</v>
      </c>
      <c r="G30" s="8">
        <v>599005.6</v>
      </c>
      <c r="H30" s="8">
        <v>771697.21</v>
      </c>
      <c r="I30" s="8">
        <v>920814.47</v>
      </c>
      <c r="J30" s="8">
        <v>1077293.74</v>
      </c>
      <c r="K30" s="28">
        <f t="shared" si="2"/>
        <v>41.453522954256947</v>
      </c>
    </row>
    <row r="31" spans="2:11" x14ac:dyDescent="0.25">
      <c r="B31" s="4" t="s">
        <v>25</v>
      </c>
      <c r="C31" s="25">
        <v>144000</v>
      </c>
      <c r="D31" s="5">
        <v>7987.8700000000008</v>
      </c>
      <c r="E31" s="5">
        <v>16157.5</v>
      </c>
      <c r="F31" s="5">
        <v>23281.61</v>
      </c>
      <c r="G31" s="5">
        <v>28977.370000000003</v>
      </c>
      <c r="H31" s="5">
        <v>36102.58</v>
      </c>
      <c r="I31" s="5">
        <v>43003.07</v>
      </c>
      <c r="J31" s="5">
        <v>47821.04</v>
      </c>
      <c r="K31" s="28">
        <f t="shared" si="2"/>
        <v>33.209055555555558</v>
      </c>
    </row>
    <row r="32" spans="2:11" x14ac:dyDescent="0.25">
      <c r="B32" s="4" t="s">
        <v>26</v>
      </c>
      <c r="C32" s="25">
        <v>15500</v>
      </c>
      <c r="D32" s="5">
        <v>57.24</v>
      </c>
      <c r="E32" s="5">
        <v>281.37</v>
      </c>
      <c r="F32" s="5">
        <v>383.44</v>
      </c>
      <c r="G32" s="5">
        <v>449.51</v>
      </c>
      <c r="H32" s="5">
        <v>558.12</v>
      </c>
      <c r="I32" s="5">
        <v>710.59</v>
      </c>
      <c r="J32" s="5">
        <v>841.46</v>
      </c>
      <c r="K32" s="28">
        <f t="shared" si="2"/>
        <v>5.4287741935483869</v>
      </c>
    </row>
    <row r="33" spans="2:11" x14ac:dyDescent="0.25">
      <c r="B33" s="2" t="s">
        <v>27</v>
      </c>
      <c r="C33" s="25">
        <v>8190576</v>
      </c>
      <c r="D33" s="7">
        <v>0</v>
      </c>
      <c r="E33" s="7">
        <v>106048.26</v>
      </c>
      <c r="F33" s="7">
        <v>735204.72</v>
      </c>
      <c r="G33" s="7">
        <v>336147.20000000001</v>
      </c>
      <c r="H33" s="7">
        <v>945275.91</v>
      </c>
      <c r="I33" s="7">
        <v>1562405.5</v>
      </c>
      <c r="J33" s="7">
        <v>1694212.75</v>
      </c>
      <c r="K33" s="28">
        <f t="shared" si="2"/>
        <v>20.684903601407274</v>
      </c>
    </row>
    <row r="34" spans="2:11" x14ac:dyDescent="0.25">
      <c r="B34" s="2" t="s">
        <v>28</v>
      </c>
      <c r="C34" s="25">
        <v>664000</v>
      </c>
      <c r="D34" s="7">
        <v>0</v>
      </c>
      <c r="E34" s="7">
        <v>50787.34</v>
      </c>
      <c r="F34" s="7">
        <v>101403.8</v>
      </c>
      <c r="G34" s="7">
        <v>152020.26</v>
      </c>
      <c r="H34" s="7">
        <v>202008.52</v>
      </c>
      <c r="I34" s="7">
        <v>261573.05</v>
      </c>
      <c r="J34" s="7">
        <v>321231.75</v>
      </c>
      <c r="K34" s="28">
        <f t="shared" si="2"/>
        <v>48.378275602409637</v>
      </c>
    </row>
    <row r="35" spans="2:11" x14ac:dyDescent="0.25">
      <c r="B35" s="4" t="s">
        <v>29</v>
      </c>
      <c r="C35" s="25">
        <v>664000</v>
      </c>
      <c r="D35" s="5">
        <v>0</v>
      </c>
      <c r="E35" s="5">
        <v>50787.34</v>
      </c>
      <c r="F35" s="5">
        <v>101403.8</v>
      </c>
      <c r="G35" s="5">
        <v>152020.26</v>
      </c>
      <c r="H35" s="5">
        <v>202008.52</v>
      </c>
      <c r="I35" s="5">
        <v>261573.05</v>
      </c>
      <c r="J35" s="5">
        <v>321231.75</v>
      </c>
      <c r="K35" s="28">
        <f t="shared" si="2"/>
        <v>48.378275602409637</v>
      </c>
    </row>
    <row r="36" spans="2:11" x14ac:dyDescent="0.25">
      <c r="B36" s="2" t="s">
        <v>30</v>
      </c>
      <c r="C36" s="24">
        <v>5236400</v>
      </c>
      <c r="D36" s="3">
        <v>0</v>
      </c>
      <c r="E36" s="3">
        <v>55260.92</v>
      </c>
      <c r="F36" s="3">
        <v>633800.91999999993</v>
      </c>
      <c r="G36" s="3">
        <v>184126.94</v>
      </c>
      <c r="H36" s="3">
        <v>743267.39</v>
      </c>
      <c r="I36" s="3">
        <v>1300832.45</v>
      </c>
      <c r="J36" s="3">
        <v>1372981</v>
      </c>
      <c r="K36" s="28">
        <f t="shared" si="2"/>
        <v>26.219941180964025</v>
      </c>
    </row>
    <row r="37" spans="2:11" x14ac:dyDescent="0.25">
      <c r="B37" s="4" t="s">
        <v>31</v>
      </c>
      <c r="C37" s="2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28">
        <f t="shared" si="2"/>
        <v>0</v>
      </c>
    </row>
    <row r="38" spans="2:11" ht="27" x14ac:dyDescent="0.25">
      <c r="B38" s="19" t="s">
        <v>106</v>
      </c>
      <c r="C38" s="25">
        <v>5236400</v>
      </c>
      <c r="D38" s="5">
        <v>0</v>
      </c>
      <c r="E38" s="5">
        <v>55260.92</v>
      </c>
      <c r="F38" s="5">
        <v>633800.91999999993</v>
      </c>
      <c r="G38" s="5">
        <v>184126.94</v>
      </c>
      <c r="H38" s="5">
        <v>743267.39</v>
      </c>
      <c r="I38" s="5">
        <v>1300832.45</v>
      </c>
      <c r="J38" s="5">
        <v>1372981</v>
      </c>
      <c r="K38" s="28">
        <f t="shared" si="2"/>
        <v>26.219941180964025</v>
      </c>
    </row>
    <row r="39" spans="2:11" x14ac:dyDescent="0.25">
      <c r="B39" s="2" t="s">
        <v>33</v>
      </c>
      <c r="C39" s="25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28">
        <f t="shared" si="2"/>
        <v>0</v>
      </c>
    </row>
    <row r="40" spans="2:11" x14ac:dyDescent="0.25">
      <c r="B40" s="32" t="s">
        <v>118</v>
      </c>
      <c r="C40" s="25">
        <v>2290176</v>
      </c>
      <c r="D40" s="3"/>
      <c r="E40" s="3"/>
      <c r="F40" s="3"/>
      <c r="G40" s="3"/>
      <c r="H40" s="3"/>
      <c r="I40" s="3"/>
      <c r="J40" s="3"/>
      <c r="K40" s="28">
        <f t="shared" si="2"/>
        <v>0</v>
      </c>
    </row>
    <row r="41" spans="2:11" x14ac:dyDescent="0.25">
      <c r="B41" s="19" t="s">
        <v>107</v>
      </c>
      <c r="C41" s="25">
        <v>0</v>
      </c>
      <c r="D41" s="3"/>
      <c r="E41" s="3"/>
      <c r="F41" s="3"/>
      <c r="G41" s="3"/>
      <c r="H41" s="3"/>
      <c r="I41" s="3"/>
      <c r="J41" s="3"/>
      <c r="K41" s="28">
        <f t="shared" si="2"/>
        <v>0</v>
      </c>
    </row>
    <row r="42" spans="2:11" x14ac:dyDescent="0.25">
      <c r="B42" s="4" t="s">
        <v>32</v>
      </c>
      <c r="C42" s="25">
        <v>329204</v>
      </c>
      <c r="D42" s="8">
        <v>5877.13</v>
      </c>
      <c r="E42" s="8">
        <v>11013.92</v>
      </c>
      <c r="F42" s="8">
        <v>16907.080000000002</v>
      </c>
      <c r="G42" s="8">
        <v>22271.589999999997</v>
      </c>
      <c r="H42" s="8">
        <v>27978.889999999996</v>
      </c>
      <c r="I42" s="8">
        <v>34757.68</v>
      </c>
      <c r="J42" s="8">
        <v>40756.230000000003</v>
      </c>
      <c r="K42" s="28">
        <f t="shared" si="2"/>
        <v>12.380235355584988</v>
      </c>
    </row>
    <row r="43" spans="2:11" x14ac:dyDescent="0.25">
      <c r="B43" s="19" t="s">
        <v>111</v>
      </c>
      <c r="C43" s="25">
        <v>309993</v>
      </c>
      <c r="D43" s="8"/>
      <c r="E43" s="8"/>
      <c r="F43" s="8"/>
      <c r="G43" s="8"/>
      <c r="H43" s="8"/>
      <c r="I43" s="8"/>
      <c r="J43" s="8"/>
      <c r="K43" s="28">
        <f t="shared" si="2"/>
        <v>0</v>
      </c>
    </row>
    <row r="44" spans="2:11" x14ac:dyDescent="0.25">
      <c r="B44" s="2" t="s">
        <v>34</v>
      </c>
      <c r="C44" s="24">
        <v>355000</v>
      </c>
      <c r="D44" s="3">
        <v>1500</v>
      </c>
      <c r="E44" s="3">
        <v>16900</v>
      </c>
      <c r="F44" s="3">
        <v>29220</v>
      </c>
      <c r="G44" s="3">
        <v>42750</v>
      </c>
      <c r="H44" s="3">
        <v>55290</v>
      </c>
      <c r="I44" s="3">
        <v>66730</v>
      </c>
      <c r="J44" s="3">
        <v>114920</v>
      </c>
      <c r="K44" s="28">
        <f t="shared" si="2"/>
        <v>32.371830985915494</v>
      </c>
    </row>
    <row r="45" spans="2:11" x14ac:dyDescent="0.25">
      <c r="B45" s="4" t="s">
        <v>35</v>
      </c>
      <c r="C45" s="25">
        <v>10000</v>
      </c>
      <c r="D45" s="5">
        <v>1500</v>
      </c>
      <c r="E45" s="5">
        <v>1500</v>
      </c>
      <c r="F45" s="5">
        <v>1500</v>
      </c>
      <c r="G45" s="5">
        <v>1500</v>
      </c>
      <c r="H45" s="5">
        <v>1500</v>
      </c>
      <c r="I45" s="5">
        <v>1500</v>
      </c>
      <c r="J45" s="5">
        <v>1500</v>
      </c>
      <c r="K45" s="28">
        <f t="shared" si="2"/>
        <v>15</v>
      </c>
    </row>
    <row r="46" spans="2:11" x14ac:dyDescent="0.25">
      <c r="B46" s="4" t="s">
        <v>36</v>
      </c>
      <c r="C46" s="25">
        <v>345000</v>
      </c>
      <c r="D46" s="5">
        <v>0</v>
      </c>
      <c r="E46" s="5">
        <v>15400</v>
      </c>
      <c r="F46" s="5">
        <v>27720</v>
      </c>
      <c r="G46" s="5">
        <v>41250</v>
      </c>
      <c r="H46" s="5">
        <v>53790</v>
      </c>
      <c r="I46" s="5">
        <v>65230</v>
      </c>
      <c r="J46" s="5">
        <v>113420</v>
      </c>
      <c r="K46" s="28">
        <f t="shared" si="2"/>
        <v>32.87536231884058</v>
      </c>
    </row>
    <row r="47" spans="2:11" x14ac:dyDescent="0.25">
      <c r="B47" s="2" t="s">
        <v>37</v>
      </c>
      <c r="C47" s="25">
        <v>368000</v>
      </c>
      <c r="D47" s="7">
        <v>11928.69</v>
      </c>
      <c r="E47" s="7">
        <v>11928.69</v>
      </c>
      <c r="F47" s="7">
        <v>11928.69</v>
      </c>
      <c r="G47" s="7">
        <v>24172.97</v>
      </c>
      <c r="H47" s="7">
        <v>36586.959999999999</v>
      </c>
      <c r="I47" s="7">
        <v>27811.27</v>
      </c>
      <c r="J47" s="7">
        <v>24958.46</v>
      </c>
      <c r="K47" s="28">
        <f t="shared" si="2"/>
        <v>6.782190217391304</v>
      </c>
    </row>
    <row r="48" spans="2:11" x14ac:dyDescent="0.25">
      <c r="B48" s="22" t="s">
        <v>38</v>
      </c>
      <c r="C48" s="30">
        <f>C49+C54+C58+C61</f>
        <v>3086036</v>
      </c>
      <c r="D48" s="23">
        <v>144419.87</v>
      </c>
      <c r="E48" s="23">
        <v>278917.09999999998</v>
      </c>
      <c r="F48" s="23">
        <v>430454.17</v>
      </c>
      <c r="G48" s="23">
        <v>574032.60000000009</v>
      </c>
      <c r="H48" s="23">
        <v>705293.08000000007</v>
      </c>
      <c r="I48" s="23">
        <v>852781.52</v>
      </c>
      <c r="J48" s="23">
        <v>1015289.22</v>
      </c>
      <c r="K48" s="28">
        <f t="shared" si="2"/>
        <v>32.899461315422116</v>
      </c>
    </row>
    <row r="49" spans="2:11" x14ac:dyDescent="0.25">
      <c r="B49" s="2" t="s">
        <v>39</v>
      </c>
      <c r="C49" s="24">
        <v>1564293</v>
      </c>
      <c r="D49" s="3">
        <v>106722.46</v>
      </c>
      <c r="E49" s="3">
        <v>204803.31</v>
      </c>
      <c r="F49" s="3">
        <v>316336.37</v>
      </c>
      <c r="G49" s="3">
        <v>426209.64</v>
      </c>
      <c r="H49" s="3">
        <v>527303.82000000007</v>
      </c>
      <c r="I49" s="3">
        <v>642630.62</v>
      </c>
      <c r="J49" s="3">
        <v>773639.78</v>
      </c>
      <c r="K49" s="28">
        <f t="shared" si="2"/>
        <v>49.456193948320426</v>
      </c>
    </row>
    <row r="50" spans="2:11" x14ac:dyDescent="0.25">
      <c r="B50" s="4" t="s">
        <v>40</v>
      </c>
      <c r="C50" s="25">
        <v>1081443</v>
      </c>
      <c r="D50" s="5">
        <v>70158.570000000007</v>
      </c>
      <c r="E50" s="5">
        <v>142054.33000000002</v>
      </c>
      <c r="F50" s="5">
        <v>206644.7</v>
      </c>
      <c r="G50" s="5">
        <v>276908.71999999997</v>
      </c>
      <c r="H50" s="5">
        <v>347270.32</v>
      </c>
      <c r="I50" s="5">
        <v>424475.59</v>
      </c>
      <c r="J50" s="5">
        <v>517363.22000000003</v>
      </c>
      <c r="K50" s="28">
        <f t="shared" si="2"/>
        <v>47.840082186486022</v>
      </c>
    </row>
    <row r="51" spans="2:11" x14ac:dyDescent="0.25">
      <c r="B51" s="4" t="s">
        <v>41</v>
      </c>
      <c r="C51" s="25">
        <v>38146</v>
      </c>
      <c r="D51" s="5">
        <v>10378.799999999999</v>
      </c>
      <c r="E51" s="5">
        <v>10378.799999999999</v>
      </c>
      <c r="F51" s="5">
        <v>31136.400000000001</v>
      </c>
      <c r="G51" s="5">
        <v>42172.78</v>
      </c>
      <c r="H51" s="5">
        <v>50169.08</v>
      </c>
      <c r="I51" s="5">
        <v>60990.040000000008</v>
      </c>
      <c r="J51" s="5">
        <v>71811</v>
      </c>
      <c r="K51" s="28">
        <f t="shared" si="2"/>
        <v>188.25302784040267</v>
      </c>
    </row>
    <row r="52" spans="2:11" x14ac:dyDescent="0.25">
      <c r="B52" s="4" t="s">
        <v>42</v>
      </c>
      <c r="C52" s="25">
        <v>118700</v>
      </c>
      <c r="D52" s="5">
        <v>0</v>
      </c>
      <c r="E52" s="5">
        <v>0</v>
      </c>
      <c r="F52" s="5">
        <v>0</v>
      </c>
      <c r="G52" s="5">
        <v>7391.6</v>
      </c>
      <c r="H52" s="5">
        <v>7391.6</v>
      </c>
      <c r="I52" s="5">
        <v>7391.6</v>
      </c>
      <c r="J52" s="5">
        <v>7391.6</v>
      </c>
      <c r="K52" s="28">
        <f t="shared" si="2"/>
        <v>6.2271272114574563</v>
      </c>
    </row>
    <row r="53" spans="2:11" x14ac:dyDescent="0.25">
      <c r="B53" s="4" t="s">
        <v>103</v>
      </c>
      <c r="C53" s="25">
        <v>326004</v>
      </c>
      <c r="D53" s="5">
        <v>26185.09</v>
      </c>
      <c r="E53" s="5">
        <v>52370.18</v>
      </c>
      <c r="F53" s="5">
        <v>78555.26999999999</v>
      </c>
      <c r="G53" s="5">
        <v>99736.540000000008</v>
      </c>
      <c r="H53" s="5">
        <v>122472.82</v>
      </c>
      <c r="I53" s="5">
        <v>149773.39000000001</v>
      </c>
      <c r="J53" s="5">
        <v>177073.96000000002</v>
      </c>
      <c r="K53" s="28">
        <f t="shared" si="2"/>
        <v>54.316499184059097</v>
      </c>
    </row>
    <row r="54" spans="2:11" x14ac:dyDescent="0.25">
      <c r="B54" s="2" t="s">
        <v>43</v>
      </c>
      <c r="C54" s="24">
        <v>1083740</v>
      </c>
      <c r="D54" s="3">
        <v>2840.4</v>
      </c>
      <c r="E54" s="3">
        <v>5680.8</v>
      </c>
      <c r="F54" s="3">
        <v>8521.2000000000007</v>
      </c>
      <c r="G54" s="3">
        <v>10722.51</v>
      </c>
      <c r="H54" s="3">
        <v>13089.51</v>
      </c>
      <c r="I54" s="3">
        <v>15929.91</v>
      </c>
      <c r="J54" s="3">
        <v>18060.21</v>
      </c>
      <c r="K54" s="28">
        <f t="shared" si="2"/>
        <v>1.6664707402144425</v>
      </c>
    </row>
    <row r="55" spans="2:11" x14ac:dyDescent="0.25">
      <c r="B55" s="10" t="s">
        <v>44</v>
      </c>
      <c r="C55" s="25">
        <v>678288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28">
        <f t="shared" si="2"/>
        <v>0</v>
      </c>
    </row>
    <row r="56" spans="2:11" x14ac:dyDescent="0.25">
      <c r="B56" s="10" t="s">
        <v>45</v>
      </c>
      <c r="C56" s="2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28">
        <f t="shared" si="2"/>
        <v>0</v>
      </c>
    </row>
    <row r="57" spans="2:11" x14ac:dyDescent="0.25">
      <c r="B57" s="10" t="s">
        <v>46</v>
      </c>
      <c r="C57" s="25">
        <v>405452</v>
      </c>
      <c r="D57" s="5">
        <v>2840.4</v>
      </c>
      <c r="E57" s="5">
        <v>5680.8</v>
      </c>
      <c r="F57" s="5">
        <v>8521.2000000000007</v>
      </c>
      <c r="G57" s="5">
        <v>10722.51</v>
      </c>
      <c r="H57" s="5">
        <v>13089.51</v>
      </c>
      <c r="I57" s="5">
        <v>15929.91</v>
      </c>
      <c r="J57" s="5">
        <v>18060.21</v>
      </c>
      <c r="K57" s="28">
        <f t="shared" si="2"/>
        <v>4.4543398478734844</v>
      </c>
    </row>
    <row r="58" spans="2:11" x14ac:dyDescent="0.25">
      <c r="B58" s="2" t="s">
        <v>47</v>
      </c>
      <c r="C58" s="24">
        <v>438003</v>
      </c>
      <c r="D58" s="3">
        <v>34857.009999999995</v>
      </c>
      <c r="E58" s="3">
        <v>68432.989999999991</v>
      </c>
      <c r="F58" s="3">
        <v>105596.59999999999</v>
      </c>
      <c r="G58" s="3">
        <v>137100.45000000001</v>
      </c>
      <c r="H58" s="3">
        <v>164899.75</v>
      </c>
      <c r="I58" s="3">
        <v>194220.99</v>
      </c>
      <c r="J58" s="3">
        <v>223589.22999999998</v>
      </c>
      <c r="K58" s="28">
        <f t="shared" si="2"/>
        <v>51.047419766531277</v>
      </c>
    </row>
    <row r="59" spans="2:11" x14ac:dyDescent="0.25">
      <c r="B59" s="10" t="s">
        <v>104</v>
      </c>
      <c r="C59" s="25">
        <v>125144</v>
      </c>
      <c r="D59" s="5">
        <v>9760.4599999999991</v>
      </c>
      <c r="E59" s="5">
        <v>17606.93</v>
      </c>
      <c r="F59" s="5">
        <v>26529.55</v>
      </c>
      <c r="G59" s="5">
        <v>35319.4</v>
      </c>
      <c r="H59" s="5">
        <v>43406.94</v>
      </c>
      <c r="I59" s="5">
        <v>52111.13</v>
      </c>
      <c r="J59" s="5">
        <v>61182.569999999992</v>
      </c>
      <c r="K59" s="28">
        <f t="shared" si="2"/>
        <v>48.8897350252509</v>
      </c>
    </row>
    <row r="60" spans="2:11" x14ac:dyDescent="0.25">
      <c r="B60" s="10" t="s">
        <v>48</v>
      </c>
      <c r="C60" s="25">
        <v>312859</v>
      </c>
      <c r="D60" s="5">
        <v>25096.55</v>
      </c>
      <c r="E60" s="5">
        <v>50826.06</v>
      </c>
      <c r="F60" s="5">
        <v>79067.049999999988</v>
      </c>
      <c r="G60" s="5">
        <v>101781.05</v>
      </c>
      <c r="H60" s="5">
        <v>121492.81</v>
      </c>
      <c r="I60" s="5">
        <v>142109.85999999999</v>
      </c>
      <c r="J60" s="5">
        <v>162406.66</v>
      </c>
      <c r="K60" s="28">
        <f t="shared" si="2"/>
        <v>51.910496421710739</v>
      </c>
    </row>
    <row r="61" spans="2:11" x14ac:dyDescent="0.25">
      <c r="B61" s="2" t="s">
        <v>49</v>
      </c>
      <c r="C61" s="24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28">
        <f t="shared" si="2"/>
        <v>0</v>
      </c>
    </row>
    <row r="62" spans="2:11" x14ac:dyDescent="0.25">
      <c r="B62" s="22" t="s">
        <v>50</v>
      </c>
      <c r="C62" s="30">
        <f t="shared" ref="C62" si="3">C63+C66</f>
        <v>618344</v>
      </c>
      <c r="D62" s="23">
        <v>40414.699999999997</v>
      </c>
      <c r="E62" s="23">
        <v>77155.34</v>
      </c>
      <c r="F62" s="23">
        <v>113895.98000000001</v>
      </c>
      <c r="G62" s="23">
        <v>152201.78</v>
      </c>
      <c r="H62" s="23">
        <v>192107.58000000002</v>
      </c>
      <c r="I62" s="23">
        <v>230413.38</v>
      </c>
      <c r="J62" s="23">
        <v>268719.18</v>
      </c>
      <c r="K62" s="28">
        <f t="shared" si="2"/>
        <v>43.457877815584851</v>
      </c>
    </row>
    <row r="63" spans="2:11" x14ac:dyDescent="0.25">
      <c r="B63" s="2" t="s">
        <v>51</v>
      </c>
      <c r="C63" s="25">
        <v>515287</v>
      </c>
      <c r="D63" s="7">
        <v>33678.92</v>
      </c>
      <c r="E63" s="7">
        <v>64296.119999999995</v>
      </c>
      <c r="F63" s="7">
        <v>94913.32</v>
      </c>
      <c r="G63" s="7">
        <v>126834.81999999999</v>
      </c>
      <c r="H63" s="7">
        <v>158756.32</v>
      </c>
      <c r="I63" s="7">
        <v>190677.82</v>
      </c>
      <c r="J63" s="7">
        <v>222599.31999999998</v>
      </c>
      <c r="K63" s="28">
        <f t="shared" si="2"/>
        <v>43.199094873342425</v>
      </c>
    </row>
    <row r="64" spans="2:11" x14ac:dyDescent="0.25">
      <c r="B64" s="20" t="s">
        <v>108</v>
      </c>
      <c r="C64" s="25">
        <v>400932</v>
      </c>
      <c r="D64" s="21">
        <v>27555.48</v>
      </c>
      <c r="E64" s="21">
        <v>52049.24</v>
      </c>
      <c r="F64" s="21">
        <v>76543</v>
      </c>
      <c r="G64" s="21">
        <v>102080.2</v>
      </c>
      <c r="H64" s="21">
        <v>127617.4</v>
      </c>
      <c r="I64" s="21">
        <v>153154.6</v>
      </c>
      <c r="J64" s="21">
        <v>178691.8</v>
      </c>
      <c r="K64" s="28">
        <f t="shared" si="2"/>
        <v>44.569103987708637</v>
      </c>
    </row>
    <row r="65" spans="2:11" x14ac:dyDescent="0.25">
      <c r="B65" s="20" t="s">
        <v>109</v>
      </c>
      <c r="C65" s="25">
        <v>114355</v>
      </c>
      <c r="D65" s="21">
        <v>6123.44</v>
      </c>
      <c r="E65" s="21">
        <v>12246.88</v>
      </c>
      <c r="F65" s="21">
        <v>18370.32</v>
      </c>
      <c r="G65" s="21">
        <v>24754.62</v>
      </c>
      <c r="H65" s="21">
        <v>31138.92</v>
      </c>
      <c r="I65" s="21">
        <v>37523.22</v>
      </c>
      <c r="J65" s="21">
        <v>43907.519999999997</v>
      </c>
      <c r="K65" s="28">
        <f t="shared" si="2"/>
        <v>38.395802544707266</v>
      </c>
    </row>
    <row r="66" spans="2:11" x14ac:dyDescent="0.25">
      <c r="B66" s="2" t="s">
        <v>52</v>
      </c>
      <c r="C66" s="25">
        <v>103057</v>
      </c>
      <c r="D66" s="7">
        <v>6735.78</v>
      </c>
      <c r="E66" s="7">
        <v>12859.22</v>
      </c>
      <c r="F66" s="7">
        <v>18982.66</v>
      </c>
      <c r="G66" s="7">
        <v>25366.959999999999</v>
      </c>
      <c r="H66" s="7">
        <v>33351.26</v>
      </c>
      <c r="I66" s="7">
        <v>39735.56</v>
      </c>
      <c r="J66" s="7">
        <v>46119.86</v>
      </c>
      <c r="K66" s="28">
        <f t="shared" si="2"/>
        <v>44.751797548929233</v>
      </c>
    </row>
    <row r="67" spans="2:11" x14ac:dyDescent="0.25">
      <c r="B67" s="22" t="s">
        <v>53</v>
      </c>
      <c r="C67" s="30">
        <f t="shared" ref="C67" si="4">C68</f>
        <v>401635</v>
      </c>
      <c r="D67" s="23">
        <v>40894.14</v>
      </c>
      <c r="E67" s="23">
        <v>63111.350000000006</v>
      </c>
      <c r="F67" s="23">
        <v>99753.87</v>
      </c>
      <c r="G67" s="23">
        <v>137359.87</v>
      </c>
      <c r="H67" s="23">
        <v>156239.21999999997</v>
      </c>
      <c r="I67" s="23">
        <v>160332.54999999999</v>
      </c>
      <c r="J67" s="23">
        <v>187438.38000000003</v>
      </c>
      <c r="K67" s="28">
        <f t="shared" si="2"/>
        <v>46.668836132309195</v>
      </c>
    </row>
    <row r="68" spans="2:11" x14ac:dyDescent="0.25">
      <c r="B68" s="2" t="s">
        <v>54</v>
      </c>
      <c r="C68" s="24">
        <v>401635</v>
      </c>
      <c r="D68" s="3">
        <v>40894.14</v>
      </c>
      <c r="E68" s="3">
        <v>63111.350000000006</v>
      </c>
      <c r="F68" s="3">
        <v>99753.87</v>
      </c>
      <c r="G68" s="3">
        <v>137359.87</v>
      </c>
      <c r="H68" s="3">
        <v>156239.21999999997</v>
      </c>
      <c r="I68" s="3">
        <v>160332.54999999999</v>
      </c>
      <c r="J68" s="3">
        <v>187438.38000000003</v>
      </c>
      <c r="K68" s="28">
        <f t="shared" si="2"/>
        <v>46.668836132309195</v>
      </c>
    </row>
    <row r="69" spans="2:11" x14ac:dyDescent="0.25">
      <c r="B69" s="10" t="s">
        <v>55</v>
      </c>
      <c r="C69" s="25">
        <v>401635</v>
      </c>
      <c r="D69" s="5">
        <v>40894.14</v>
      </c>
      <c r="E69" s="5">
        <v>63111.350000000006</v>
      </c>
      <c r="F69" s="5">
        <v>99753.87</v>
      </c>
      <c r="G69" s="5">
        <v>137359.87</v>
      </c>
      <c r="H69" s="5">
        <v>156239.21999999997</v>
      </c>
      <c r="I69" s="5">
        <v>160332.54999999999</v>
      </c>
      <c r="J69" s="5">
        <v>187438.38000000003</v>
      </c>
      <c r="K69" s="28">
        <f t="shared" si="2"/>
        <v>46.668836132309195</v>
      </c>
    </row>
    <row r="70" spans="2:11" x14ac:dyDescent="0.25">
      <c r="B70" s="2" t="s">
        <v>56</v>
      </c>
      <c r="C70" s="25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28">
        <f t="shared" si="2"/>
        <v>0</v>
      </c>
    </row>
    <row r="71" spans="2:11" x14ac:dyDescent="0.25">
      <c r="B71" s="22" t="s">
        <v>57</v>
      </c>
      <c r="C71" s="30">
        <f>C72+C73+C74+C75+C81</f>
        <v>44481654</v>
      </c>
      <c r="D71" s="23">
        <v>3235660.4100000006</v>
      </c>
      <c r="E71" s="23">
        <v>6089161.6800000025</v>
      </c>
      <c r="F71" s="23">
        <v>9634590.1799999997</v>
      </c>
      <c r="G71" s="23">
        <v>13546440.82</v>
      </c>
      <c r="H71" s="23">
        <v>17136328.409999993</v>
      </c>
      <c r="I71" s="23">
        <v>21024834.439999998</v>
      </c>
      <c r="J71" s="23">
        <v>24922667.879999992</v>
      </c>
      <c r="K71" s="28">
        <f t="shared" si="2"/>
        <v>56.02909433178899</v>
      </c>
    </row>
    <row r="72" spans="2:11" x14ac:dyDescent="0.25">
      <c r="B72" s="2" t="s">
        <v>58</v>
      </c>
      <c r="C72" s="25">
        <v>687441</v>
      </c>
      <c r="D72" s="7">
        <v>0</v>
      </c>
      <c r="E72" s="7">
        <v>48801.47</v>
      </c>
      <c r="F72" s="7">
        <v>58753.03</v>
      </c>
      <c r="G72" s="7">
        <v>130152.99</v>
      </c>
      <c r="H72" s="7">
        <v>138801.54999999999</v>
      </c>
      <c r="I72" s="7">
        <v>140003.10999999999</v>
      </c>
      <c r="J72" s="7">
        <v>141204.67000000001</v>
      </c>
      <c r="K72" s="28">
        <f t="shared" si="2"/>
        <v>20.540623849901301</v>
      </c>
    </row>
    <row r="73" spans="2:11" x14ac:dyDescent="0.25">
      <c r="B73" s="2" t="s">
        <v>59</v>
      </c>
      <c r="C73" s="25">
        <v>171947</v>
      </c>
      <c r="D73" s="7">
        <v>3599.09</v>
      </c>
      <c r="E73" s="7">
        <v>12074.7</v>
      </c>
      <c r="F73" s="7">
        <v>18908.560000000001</v>
      </c>
      <c r="G73" s="7">
        <v>28198.28</v>
      </c>
      <c r="H73" s="7">
        <v>44411.44</v>
      </c>
      <c r="I73" s="7">
        <v>52339.8</v>
      </c>
      <c r="J73" s="7">
        <v>59064.21</v>
      </c>
      <c r="K73" s="28">
        <f t="shared" si="2"/>
        <v>34.35024164422758</v>
      </c>
    </row>
    <row r="74" spans="2:11" x14ac:dyDescent="0.25">
      <c r="B74" s="2" t="s">
        <v>60</v>
      </c>
      <c r="C74" s="25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28">
        <f t="shared" si="2"/>
        <v>0</v>
      </c>
    </row>
    <row r="75" spans="2:11" x14ac:dyDescent="0.25">
      <c r="B75" s="2" t="s">
        <v>61</v>
      </c>
      <c r="C75" s="25">
        <v>308200</v>
      </c>
      <c r="D75" s="7">
        <v>3072.24</v>
      </c>
      <c r="E75" s="7">
        <v>6656.52</v>
      </c>
      <c r="F75" s="7">
        <v>11365.18</v>
      </c>
      <c r="G75" s="7">
        <v>13115.5</v>
      </c>
      <c r="H75" s="7">
        <v>158570.59</v>
      </c>
      <c r="I75" s="7">
        <v>248909.39</v>
      </c>
      <c r="J75" s="7">
        <v>250839.23</v>
      </c>
      <c r="K75" s="28">
        <f t="shared" si="2"/>
        <v>81.388458792991571</v>
      </c>
    </row>
    <row r="76" spans="2:11" x14ac:dyDescent="0.25">
      <c r="B76" s="4" t="s">
        <v>62</v>
      </c>
      <c r="C76" s="25">
        <v>308200</v>
      </c>
      <c r="D76" s="5">
        <v>3072.24</v>
      </c>
      <c r="E76" s="5">
        <v>6656.52</v>
      </c>
      <c r="F76" s="5">
        <v>11365.18</v>
      </c>
      <c r="G76" s="5">
        <v>13115.5</v>
      </c>
      <c r="H76" s="5">
        <v>158570.59</v>
      </c>
      <c r="I76" s="5">
        <v>168409.39</v>
      </c>
      <c r="J76" s="5">
        <v>170339.23</v>
      </c>
      <c r="K76" s="28">
        <f t="shared" si="2"/>
        <v>55.269055807916942</v>
      </c>
    </row>
    <row r="77" spans="2:11" x14ac:dyDescent="0.25">
      <c r="B77" s="4" t="s">
        <v>63</v>
      </c>
      <c r="C77" s="2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80500</v>
      </c>
      <c r="J77" s="5">
        <v>80500</v>
      </c>
      <c r="K77" s="28">
        <f t="shared" si="2"/>
        <v>0</v>
      </c>
    </row>
    <row r="78" spans="2:11" x14ac:dyDescent="0.25">
      <c r="B78" s="4" t="s">
        <v>64</v>
      </c>
      <c r="C78" s="25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28">
        <f t="shared" si="2"/>
        <v>0</v>
      </c>
    </row>
    <row r="79" spans="2:11" x14ac:dyDescent="0.25">
      <c r="B79" s="4" t="s">
        <v>65</v>
      </c>
      <c r="C79" s="25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28">
        <f t="shared" ref="K79:K102" si="5">IFERROR(J79/C79*100,0)</f>
        <v>0</v>
      </c>
    </row>
    <row r="80" spans="2:11" x14ac:dyDescent="0.25">
      <c r="B80" s="4" t="s">
        <v>66</v>
      </c>
      <c r="C80" s="25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28">
        <f t="shared" si="5"/>
        <v>0</v>
      </c>
    </row>
    <row r="81" spans="2:11" x14ac:dyDescent="0.25">
      <c r="B81" s="2" t="s">
        <v>67</v>
      </c>
      <c r="C81" s="25">
        <v>43314066</v>
      </c>
      <c r="D81" s="7">
        <v>3228989.0800000005</v>
      </c>
      <c r="E81" s="7">
        <v>6021628.9900000021</v>
      </c>
      <c r="F81" s="7">
        <v>9545563.4100000001</v>
      </c>
      <c r="G81" s="7">
        <v>13374974.050000001</v>
      </c>
      <c r="H81" s="7">
        <v>16794544.829999994</v>
      </c>
      <c r="I81" s="7">
        <v>20583582.139999997</v>
      </c>
      <c r="J81" s="7">
        <v>24471559.769999992</v>
      </c>
      <c r="K81" s="28">
        <f t="shared" si="5"/>
        <v>56.497950965859431</v>
      </c>
    </row>
    <row r="82" spans="2:11" x14ac:dyDescent="0.25">
      <c r="B82" s="22" t="s">
        <v>68</v>
      </c>
      <c r="C82" s="31">
        <f>C83+C84</f>
        <v>11795224</v>
      </c>
      <c r="D82" s="23">
        <v>779449.65</v>
      </c>
      <c r="E82" s="23">
        <v>1543582.8699999999</v>
      </c>
      <c r="F82" s="23">
        <v>2291012.06</v>
      </c>
      <c r="G82" s="23">
        <v>3164686.76</v>
      </c>
      <c r="H82" s="23">
        <v>4242743.82</v>
      </c>
      <c r="I82" s="23">
        <v>5084335.0500000007</v>
      </c>
      <c r="J82" s="23">
        <v>6120455.4699999997</v>
      </c>
      <c r="K82" s="28">
        <f t="shared" si="5"/>
        <v>51.889268656534206</v>
      </c>
    </row>
    <row r="83" spans="2:11" x14ac:dyDescent="0.25">
      <c r="B83" s="2" t="s">
        <v>69</v>
      </c>
      <c r="C83" s="25">
        <v>10800000</v>
      </c>
      <c r="D83" s="7">
        <v>761275.29</v>
      </c>
      <c r="E83" s="7">
        <v>1507234.15</v>
      </c>
      <c r="F83" s="7">
        <v>2231122.58</v>
      </c>
      <c r="G83" s="7">
        <v>3037970.98</v>
      </c>
      <c r="H83" s="7">
        <v>3921659.93</v>
      </c>
      <c r="I83" s="7">
        <v>4733379.03</v>
      </c>
      <c r="J83" s="7">
        <v>5685680.1200000001</v>
      </c>
      <c r="K83" s="28">
        <f t="shared" si="5"/>
        <v>52.645186296296295</v>
      </c>
    </row>
    <row r="84" spans="2:11" x14ac:dyDescent="0.25">
      <c r="B84" s="2" t="s">
        <v>70</v>
      </c>
      <c r="C84" s="25">
        <v>995224</v>
      </c>
      <c r="D84" s="7">
        <v>18174.36</v>
      </c>
      <c r="E84" s="7">
        <v>36348.720000000001</v>
      </c>
      <c r="F84" s="7">
        <v>59889.48</v>
      </c>
      <c r="G84" s="7">
        <v>126715.78</v>
      </c>
      <c r="H84" s="7">
        <v>321083.89</v>
      </c>
      <c r="I84" s="7">
        <v>350956.02</v>
      </c>
      <c r="J84" s="7">
        <v>434775.35000000003</v>
      </c>
      <c r="K84" s="28">
        <f t="shared" si="5"/>
        <v>43.686180196619055</v>
      </c>
    </row>
    <row r="85" spans="2:11" x14ac:dyDescent="0.25">
      <c r="B85" s="22" t="s">
        <v>71</v>
      </c>
      <c r="C85" s="29">
        <f t="shared" ref="C85" si="6">C86</f>
        <v>7380000</v>
      </c>
      <c r="D85" s="23">
        <v>304929.28999999998</v>
      </c>
      <c r="E85" s="23">
        <v>737015.44</v>
      </c>
      <c r="F85" s="23">
        <v>1307435.6599999999</v>
      </c>
      <c r="G85" s="23">
        <v>1836928.27</v>
      </c>
      <c r="H85" s="23">
        <v>2311092.6800000002</v>
      </c>
      <c r="I85" s="23">
        <v>2597023.79</v>
      </c>
      <c r="J85" s="23">
        <v>2837911.38</v>
      </c>
      <c r="K85" s="28">
        <f t="shared" si="5"/>
        <v>38.454083739837394</v>
      </c>
    </row>
    <row r="86" spans="2:11" x14ac:dyDescent="0.25">
      <c r="B86" s="12" t="s">
        <v>72</v>
      </c>
      <c r="C86" s="25">
        <v>7380000</v>
      </c>
      <c r="D86" s="7">
        <v>304929.28999999998</v>
      </c>
      <c r="E86" s="7">
        <v>737015.44</v>
      </c>
      <c r="F86" s="7">
        <v>1307435.6599999999</v>
      </c>
      <c r="G86" s="7">
        <v>1836928.27</v>
      </c>
      <c r="H86" s="7">
        <v>2311092.6800000002</v>
      </c>
      <c r="I86" s="7">
        <v>2597023.79</v>
      </c>
      <c r="J86" s="7">
        <v>2837911.38</v>
      </c>
      <c r="K86" s="28">
        <f t="shared" si="5"/>
        <v>38.454083739837394</v>
      </c>
    </row>
    <row r="87" spans="2:11" x14ac:dyDescent="0.25">
      <c r="B87" s="22" t="s">
        <v>73</v>
      </c>
      <c r="C87" s="29">
        <f>C88+C89+C90+C91+C93+C94+C97+C99+C100+C101+C102</f>
        <v>9006685</v>
      </c>
      <c r="D87" s="23">
        <v>528212.57999999996</v>
      </c>
      <c r="E87" s="23">
        <v>951587.15</v>
      </c>
      <c r="F87" s="23">
        <v>1894531.8399999999</v>
      </c>
      <c r="G87" s="23">
        <v>2367459.0299999998</v>
      </c>
      <c r="H87" s="23">
        <v>2810822.11</v>
      </c>
      <c r="I87" s="23">
        <v>3748688.17</v>
      </c>
      <c r="J87" s="23">
        <v>4256943.3</v>
      </c>
      <c r="K87" s="28">
        <f t="shared" si="5"/>
        <v>47.26426315564494</v>
      </c>
    </row>
    <row r="88" spans="2:11" x14ac:dyDescent="0.25">
      <c r="B88" s="2" t="s">
        <v>74</v>
      </c>
      <c r="C88" s="25">
        <v>5002747</v>
      </c>
      <c r="D88" s="7">
        <v>362397.08999999997</v>
      </c>
      <c r="E88" s="7">
        <v>626451.47</v>
      </c>
      <c r="F88" s="7">
        <v>998945.76</v>
      </c>
      <c r="G88" s="7">
        <v>1273442.3099999998</v>
      </c>
      <c r="H88" s="7">
        <v>1513642.22</v>
      </c>
      <c r="I88" s="7">
        <v>1662454.0599999998</v>
      </c>
      <c r="J88" s="7">
        <v>1915318.5600000003</v>
      </c>
      <c r="K88" s="28">
        <f t="shared" si="5"/>
        <v>38.2853372357227</v>
      </c>
    </row>
    <row r="89" spans="2:11" x14ac:dyDescent="0.25">
      <c r="B89" s="2" t="s">
        <v>75</v>
      </c>
      <c r="C89" s="25">
        <v>0</v>
      </c>
      <c r="D89" s="7">
        <v>0</v>
      </c>
      <c r="E89" s="7">
        <v>0</v>
      </c>
      <c r="F89" s="7">
        <v>0</v>
      </c>
      <c r="G89" s="7">
        <v>0</v>
      </c>
      <c r="H89" s="7">
        <v>88884.39</v>
      </c>
      <c r="I89" s="7">
        <v>194731.64</v>
      </c>
      <c r="J89" s="7">
        <v>334298.33</v>
      </c>
      <c r="K89" s="28">
        <f t="shared" si="5"/>
        <v>0</v>
      </c>
    </row>
    <row r="90" spans="2:11" x14ac:dyDescent="0.25">
      <c r="B90" s="2" t="s">
        <v>76</v>
      </c>
      <c r="C90" s="25">
        <v>94103</v>
      </c>
      <c r="D90" s="7">
        <v>2274.08</v>
      </c>
      <c r="E90" s="7">
        <v>4559.68</v>
      </c>
      <c r="F90" s="7">
        <v>6870.85</v>
      </c>
      <c r="G90" s="7">
        <v>8072.45</v>
      </c>
      <c r="H90" s="7">
        <v>11457.05</v>
      </c>
      <c r="I90" s="7">
        <v>11457.05</v>
      </c>
      <c r="J90" s="7">
        <v>11457.05</v>
      </c>
      <c r="K90" s="28">
        <f t="shared" si="5"/>
        <v>12.175010360987427</v>
      </c>
    </row>
    <row r="91" spans="2:11" x14ac:dyDescent="0.25">
      <c r="B91" s="2" t="s">
        <v>77</v>
      </c>
      <c r="C91" s="25">
        <v>32285</v>
      </c>
      <c r="D91" s="7">
        <v>2499.98</v>
      </c>
      <c r="E91" s="7">
        <v>4999.96</v>
      </c>
      <c r="F91" s="7">
        <v>7499.94</v>
      </c>
      <c r="G91" s="7">
        <v>10190.379999999999</v>
      </c>
      <c r="H91" s="7">
        <v>12880.82</v>
      </c>
      <c r="I91" s="7">
        <v>12880.82</v>
      </c>
      <c r="J91" s="7">
        <v>15571.26</v>
      </c>
      <c r="K91" s="28">
        <f t="shared" si="5"/>
        <v>48.230633421093387</v>
      </c>
    </row>
    <row r="92" spans="2:11" x14ac:dyDescent="0.25">
      <c r="B92" s="4" t="s">
        <v>78</v>
      </c>
      <c r="C92" s="25">
        <v>32285</v>
      </c>
      <c r="D92" s="5">
        <v>2499.98</v>
      </c>
      <c r="E92" s="5">
        <v>4999.96</v>
      </c>
      <c r="F92" s="5">
        <v>7499.94</v>
      </c>
      <c r="G92" s="5">
        <v>10190.379999999999</v>
      </c>
      <c r="H92" s="5">
        <v>12880.82</v>
      </c>
      <c r="I92" s="5">
        <v>12880.82</v>
      </c>
      <c r="J92" s="5">
        <v>15571.26</v>
      </c>
      <c r="K92" s="28">
        <f t="shared" si="5"/>
        <v>48.230633421093387</v>
      </c>
    </row>
    <row r="93" spans="2:11" x14ac:dyDescent="0.25">
      <c r="B93" s="2" t="s">
        <v>79</v>
      </c>
      <c r="C93" s="25">
        <v>610000</v>
      </c>
      <c r="D93" s="7">
        <v>44647.11</v>
      </c>
      <c r="E93" s="7">
        <v>83278.44</v>
      </c>
      <c r="F93" s="7">
        <v>136564.08000000002</v>
      </c>
      <c r="G93" s="7">
        <v>190216.52999999997</v>
      </c>
      <c r="H93" s="7">
        <v>243933.53999999998</v>
      </c>
      <c r="I93" s="7">
        <v>291255.93</v>
      </c>
      <c r="J93" s="7">
        <v>340037.11</v>
      </c>
      <c r="K93" s="28">
        <f t="shared" si="5"/>
        <v>55.743788524590165</v>
      </c>
    </row>
    <row r="94" spans="2:11" x14ac:dyDescent="0.25">
      <c r="B94" s="2" t="s">
        <v>80</v>
      </c>
      <c r="C94" s="25">
        <v>704000</v>
      </c>
      <c r="D94" s="7">
        <v>56369.45</v>
      </c>
      <c r="E94" s="7">
        <v>92607.700000000012</v>
      </c>
      <c r="F94" s="7">
        <v>205582.23</v>
      </c>
      <c r="G94" s="7">
        <v>301522.54000000004</v>
      </c>
      <c r="H94" s="7">
        <v>324780.98</v>
      </c>
      <c r="I94" s="7">
        <v>401543.56999999995</v>
      </c>
      <c r="J94" s="7">
        <v>403420.39999999997</v>
      </c>
      <c r="K94" s="28">
        <f t="shared" si="5"/>
        <v>57.304034090909084</v>
      </c>
    </row>
    <row r="95" spans="2:11" x14ac:dyDescent="0.25">
      <c r="B95" s="4" t="s">
        <v>81</v>
      </c>
      <c r="C95" s="25">
        <v>704000</v>
      </c>
      <c r="D95" s="5">
        <v>56369.45</v>
      </c>
      <c r="E95" s="5">
        <v>92607.700000000012</v>
      </c>
      <c r="F95" s="5">
        <v>205582.23</v>
      </c>
      <c r="G95" s="5">
        <v>301522.54000000004</v>
      </c>
      <c r="H95" s="5">
        <v>324780.98</v>
      </c>
      <c r="I95" s="5">
        <v>401543.56999999995</v>
      </c>
      <c r="J95" s="5">
        <v>403420.39999999997</v>
      </c>
      <c r="K95" s="28">
        <f t="shared" si="5"/>
        <v>57.304034090909084</v>
      </c>
    </row>
    <row r="96" spans="2:11" x14ac:dyDescent="0.25">
      <c r="B96" s="4" t="s">
        <v>82</v>
      </c>
      <c r="C96" s="2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28">
        <f t="shared" si="5"/>
        <v>0</v>
      </c>
    </row>
    <row r="97" spans="2:11" x14ac:dyDescent="0.25">
      <c r="B97" s="2" t="s">
        <v>83</v>
      </c>
      <c r="C97" s="25">
        <v>848445</v>
      </c>
      <c r="D97" s="7">
        <v>34979.61</v>
      </c>
      <c r="E97" s="7">
        <v>69325.03</v>
      </c>
      <c r="F97" s="7">
        <v>90259.38</v>
      </c>
      <c r="G97" s="7">
        <v>132900.89000000001</v>
      </c>
      <c r="H97" s="7">
        <v>158739.59</v>
      </c>
      <c r="I97" s="7">
        <v>196843.63</v>
      </c>
      <c r="J97" s="7">
        <v>250562.34</v>
      </c>
      <c r="K97" s="28">
        <f t="shared" si="5"/>
        <v>29.531948446864558</v>
      </c>
    </row>
    <row r="98" spans="2:11" x14ac:dyDescent="0.25">
      <c r="B98" s="4" t="s">
        <v>84</v>
      </c>
      <c r="C98" s="25">
        <v>848445</v>
      </c>
      <c r="D98" s="5">
        <v>34979.61</v>
      </c>
      <c r="E98" s="5">
        <v>69325.03</v>
      </c>
      <c r="F98" s="5">
        <v>90259.38</v>
      </c>
      <c r="G98" s="5">
        <v>132900.89000000001</v>
      </c>
      <c r="H98" s="5">
        <v>158739.59</v>
      </c>
      <c r="I98" s="5">
        <v>196843.63</v>
      </c>
      <c r="J98" s="5">
        <v>250562.34</v>
      </c>
      <c r="K98" s="28">
        <f t="shared" si="5"/>
        <v>29.531948446864558</v>
      </c>
    </row>
    <row r="99" spans="2:11" x14ac:dyDescent="0.25">
      <c r="B99" s="2" t="s">
        <v>85</v>
      </c>
      <c r="C99" s="25">
        <v>22000</v>
      </c>
      <c r="D99" s="7">
        <v>22000</v>
      </c>
      <c r="E99" s="7">
        <v>66000</v>
      </c>
      <c r="F99" s="7">
        <v>113609.74</v>
      </c>
      <c r="G99" s="7">
        <v>113609.74</v>
      </c>
      <c r="H99" s="7">
        <v>114682.41</v>
      </c>
      <c r="I99" s="7">
        <v>166499.82999999999</v>
      </c>
      <c r="J99" s="7">
        <v>166499.82999999999</v>
      </c>
      <c r="K99" s="28">
        <f t="shared" si="5"/>
        <v>756.817409090909</v>
      </c>
    </row>
    <row r="100" spans="2:11" x14ac:dyDescent="0.25">
      <c r="B100" s="32" t="s">
        <v>112</v>
      </c>
      <c r="C100" s="25">
        <v>136509</v>
      </c>
      <c r="D100" s="7"/>
      <c r="E100" s="7"/>
      <c r="F100" s="7"/>
      <c r="G100" s="7"/>
      <c r="H100" s="7"/>
      <c r="I100" s="7"/>
      <c r="J100" s="7"/>
      <c r="K100" s="28">
        <f t="shared" si="5"/>
        <v>0</v>
      </c>
    </row>
    <row r="101" spans="2:11" x14ac:dyDescent="0.25">
      <c r="B101" s="32" t="s">
        <v>113</v>
      </c>
      <c r="C101" s="25">
        <v>0</v>
      </c>
      <c r="D101" s="7"/>
      <c r="E101" s="7"/>
      <c r="F101" s="7"/>
      <c r="G101" s="7"/>
      <c r="H101" s="7"/>
      <c r="I101" s="7"/>
      <c r="J101" s="7"/>
      <c r="K101" s="28">
        <f t="shared" si="5"/>
        <v>0</v>
      </c>
    </row>
    <row r="102" spans="2:11" x14ac:dyDescent="0.25">
      <c r="B102" s="2" t="s">
        <v>86</v>
      </c>
      <c r="C102" s="25">
        <v>1556596</v>
      </c>
      <c r="D102" s="7">
        <v>3045.26</v>
      </c>
      <c r="E102" s="7">
        <v>4364.87</v>
      </c>
      <c r="F102" s="7">
        <v>335199.86</v>
      </c>
      <c r="G102" s="7">
        <v>337504.19</v>
      </c>
      <c r="H102" s="7">
        <v>341821.11</v>
      </c>
      <c r="I102" s="7">
        <v>811021.64</v>
      </c>
      <c r="J102" s="7">
        <v>819778.42</v>
      </c>
      <c r="K102" s="28">
        <f t="shared" si="5"/>
        <v>52.664816047323782</v>
      </c>
    </row>
    <row r="103" spans="2:11" x14ac:dyDescent="0.25">
      <c r="B103" s="13" t="s">
        <v>87</v>
      </c>
      <c r="C103" s="33">
        <f>C3+C13</f>
        <v>163543185</v>
      </c>
      <c r="D103" s="33">
        <f>D3+D13</f>
        <v>8212650.4600000018</v>
      </c>
      <c r="E103" s="33">
        <v>17334320.370000001</v>
      </c>
      <c r="F103" s="33">
        <v>28209995.300000001</v>
      </c>
      <c r="G103" s="33">
        <v>38412712.890000001</v>
      </c>
      <c r="H103" s="40">
        <v>51743526.509999998</v>
      </c>
      <c r="I103" s="40">
        <v>65023885.760000005</v>
      </c>
      <c r="J103" s="40">
        <v>75675135.00999999</v>
      </c>
      <c r="K103" s="27">
        <f>IFERROR(J103/C103*100,0)</f>
        <v>46.272264423613855</v>
      </c>
    </row>
    <row r="104" spans="2:11" x14ac:dyDescent="0.25">
      <c r="B104" s="22" t="s">
        <v>88</v>
      </c>
      <c r="C104" s="25">
        <v>17940000</v>
      </c>
      <c r="D104" s="23">
        <v>1278038.4100000001</v>
      </c>
      <c r="E104" s="23">
        <v>2387547.86</v>
      </c>
      <c r="F104" s="23">
        <v>3834366.4699999997</v>
      </c>
      <c r="G104" s="23">
        <v>5114695.4000000004</v>
      </c>
      <c r="H104" s="23">
        <v>6394459.21</v>
      </c>
      <c r="I104" s="23">
        <v>7678336.7599999988</v>
      </c>
      <c r="J104" s="23">
        <v>8975282.8599999994</v>
      </c>
      <c r="K104" s="28">
        <f>IFERROR(J104/C104*100,0)</f>
        <v>50.029447380156078</v>
      </c>
    </row>
    <row r="105" spans="2:11" x14ac:dyDescent="0.25">
      <c r="B105" s="2" t="s">
        <v>89</v>
      </c>
      <c r="C105" s="25">
        <v>17040000</v>
      </c>
      <c r="D105" s="7">
        <v>1278038.4100000001</v>
      </c>
      <c r="E105" s="7">
        <v>2387547.86</v>
      </c>
      <c r="F105" s="7">
        <v>3834366.4699999997</v>
      </c>
      <c r="G105" s="7">
        <v>5114695.4000000004</v>
      </c>
      <c r="H105" s="7">
        <v>6394459.21</v>
      </c>
      <c r="I105" s="7">
        <v>7678336.7599999988</v>
      </c>
      <c r="J105" s="7">
        <v>8975282.8599999994</v>
      </c>
      <c r="K105" s="28">
        <f t="shared" ref="K105:K116" si="7">IFERROR(J105/C105*100,0)</f>
        <v>52.671847769953054</v>
      </c>
    </row>
    <row r="106" spans="2:11" x14ac:dyDescent="0.25">
      <c r="B106" s="2" t="s">
        <v>90</v>
      </c>
      <c r="C106" s="34">
        <f>C107+C108+C109+C110</f>
        <v>15600000</v>
      </c>
      <c r="D106" s="7">
        <v>1172815.06</v>
      </c>
      <c r="E106" s="7">
        <v>2289127.09</v>
      </c>
      <c r="F106" s="7">
        <v>3518696.4</v>
      </c>
      <c r="G106" s="7">
        <v>4693801.9700000007</v>
      </c>
      <c r="H106" s="7">
        <v>5868342.4299999997</v>
      </c>
      <c r="I106" s="7">
        <v>7046996.6199999992</v>
      </c>
      <c r="J106" s="7">
        <v>8238719.3599999994</v>
      </c>
      <c r="K106" s="28">
        <f t="shared" si="7"/>
        <v>52.812303589743578</v>
      </c>
    </row>
    <row r="107" spans="2:11" x14ac:dyDescent="0.25">
      <c r="B107" s="4" t="s">
        <v>91</v>
      </c>
      <c r="C107" s="25"/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28">
        <f t="shared" si="7"/>
        <v>0</v>
      </c>
    </row>
    <row r="108" spans="2:11" x14ac:dyDescent="0.25">
      <c r="B108" s="4" t="s">
        <v>92</v>
      </c>
      <c r="C108" s="25"/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28">
        <f t="shared" si="7"/>
        <v>0</v>
      </c>
    </row>
    <row r="109" spans="2:11" x14ac:dyDescent="0.25">
      <c r="B109" s="4" t="s">
        <v>93</v>
      </c>
      <c r="C109" s="25"/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28">
        <f t="shared" si="7"/>
        <v>0</v>
      </c>
    </row>
    <row r="110" spans="2:11" x14ac:dyDescent="0.25">
      <c r="B110" s="4" t="s">
        <v>94</v>
      </c>
      <c r="C110" s="25">
        <v>15600000</v>
      </c>
      <c r="D110" s="5">
        <v>1172815.06</v>
      </c>
      <c r="E110" s="5">
        <v>2289127.09</v>
      </c>
      <c r="F110" s="5">
        <v>3518696.4</v>
      </c>
      <c r="G110" s="5">
        <v>4693801.9700000007</v>
      </c>
      <c r="H110" s="5">
        <v>5868342.4299999997</v>
      </c>
      <c r="I110" s="5">
        <v>7046996.6199999992</v>
      </c>
      <c r="J110" s="5">
        <v>8238719.3599999994</v>
      </c>
      <c r="K110" s="28">
        <f t="shared" si="7"/>
        <v>52.812303589743578</v>
      </c>
    </row>
    <row r="111" spans="2:11" x14ac:dyDescent="0.25">
      <c r="B111" s="2" t="s">
        <v>95</v>
      </c>
      <c r="C111" s="35">
        <f>'[1]PDG 2026'!D725</f>
        <v>1440000</v>
      </c>
      <c r="D111" s="7">
        <v>105223.35</v>
      </c>
      <c r="E111" s="7">
        <v>98420.77</v>
      </c>
      <c r="F111" s="7">
        <v>315670.07</v>
      </c>
      <c r="G111" s="7">
        <v>420893.43</v>
      </c>
      <c r="H111" s="7">
        <v>526116.78</v>
      </c>
      <c r="I111" s="7">
        <v>631340.14</v>
      </c>
      <c r="J111" s="7">
        <v>736563.5</v>
      </c>
      <c r="K111" s="28">
        <f t="shared" si="7"/>
        <v>51.150243055555556</v>
      </c>
    </row>
    <row r="112" spans="2:11" x14ac:dyDescent="0.25">
      <c r="B112" s="2" t="s">
        <v>96</v>
      </c>
      <c r="C112" s="25">
        <v>900000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28">
        <f t="shared" si="7"/>
        <v>0</v>
      </c>
    </row>
    <row r="113" spans="2:11" x14ac:dyDescent="0.25">
      <c r="B113" s="4" t="s">
        <v>97</v>
      </c>
      <c r="C113" s="25">
        <v>300000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28">
        <f t="shared" si="7"/>
        <v>0</v>
      </c>
    </row>
    <row r="114" spans="2:11" x14ac:dyDescent="0.25">
      <c r="B114" s="4" t="s">
        <v>98</v>
      </c>
      <c r="C114" s="25"/>
      <c r="D114" s="14"/>
      <c r="E114" s="14"/>
      <c r="F114" s="14"/>
      <c r="G114" s="14"/>
      <c r="H114" s="14"/>
      <c r="I114" s="14"/>
      <c r="J114" s="14"/>
      <c r="K114" s="28">
        <f t="shared" si="7"/>
        <v>0</v>
      </c>
    </row>
    <row r="115" spans="2:11" x14ac:dyDescent="0.25">
      <c r="B115" s="4" t="s">
        <v>99</v>
      </c>
      <c r="C115" s="25">
        <v>300000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28">
        <f t="shared" si="7"/>
        <v>0</v>
      </c>
    </row>
    <row r="116" spans="2:11" x14ac:dyDescent="0.25">
      <c r="B116" s="4" t="s">
        <v>100</v>
      </c>
      <c r="C116" s="25">
        <v>300000</v>
      </c>
      <c r="D116" s="14"/>
      <c r="E116" s="14"/>
      <c r="F116" s="14"/>
      <c r="G116" s="14"/>
      <c r="H116" s="14"/>
      <c r="I116" s="14"/>
      <c r="J116" s="14"/>
      <c r="K116" s="28">
        <f t="shared" si="7"/>
        <v>0</v>
      </c>
    </row>
    <row r="117" spans="2:11" x14ac:dyDescent="0.25">
      <c r="B117" s="15" t="s">
        <v>101</v>
      </c>
      <c r="C117" s="36">
        <f>C103+C104</f>
        <v>181483185</v>
      </c>
      <c r="D117" s="36">
        <f>D103+D104</f>
        <v>9490688.870000001</v>
      </c>
      <c r="E117" s="36">
        <v>19721868.23</v>
      </c>
      <c r="F117" s="36">
        <v>32044361.77</v>
      </c>
      <c r="G117" s="36">
        <v>43527408.289999999</v>
      </c>
      <c r="H117" s="41">
        <v>58137985.719999999</v>
      </c>
      <c r="I117" s="41">
        <v>72702222.520000011</v>
      </c>
      <c r="J117" s="41">
        <v>84650417.86999999</v>
      </c>
      <c r="K117" s="27">
        <f>IFERROR(J117/C117*100,0)</f>
        <v>46.643669974163167</v>
      </c>
    </row>
  </sheetData>
  <mergeCells count="1">
    <mergeCell ref="B1:K1"/>
  </mergeCells>
  <printOptions horizontalCentered="1"/>
  <pageMargins left="0.70866141732283472" right="0.70866141732283472" top="0.74803149606299213" bottom="0.39370078740157483" header="0.31496062992125984" footer="0.31496062992125984"/>
  <pageSetup paperSize="9" scale="58" fitToHeight="0" orientation="portrait" verticalDpi="0" r:id="rId1"/>
  <rowBreaks count="1" manualBreakCount="1">
    <brk id="54" min="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</vt:lpstr>
      <vt:lpstr>JULHO!Area_de_impressao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Jessiane Henrique da sousa</dc:creator>
  <cp:lastModifiedBy>Candido Oliveira Alves da Silva</cp:lastModifiedBy>
  <cp:lastPrinted>2026-09-01T14:32:28Z</cp:lastPrinted>
  <dcterms:created xsi:type="dcterms:W3CDTF">2023-03-14T12:26:01Z</dcterms:created>
  <dcterms:modified xsi:type="dcterms:W3CDTF">2026-09-01T14:44:07Z</dcterms:modified>
</cp:coreProperties>
</file>