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6\JAN\"/>
    </mc:Choice>
  </mc:AlternateContent>
  <bookViews>
    <workbookView xWindow="0" yWindow="0" windowWidth="20490" windowHeight="7650"/>
  </bookViews>
  <sheets>
    <sheet name="JANEIRO" sheetId="1" r:id="rId1"/>
  </sheets>
  <externalReferences>
    <externalReference r:id="rId2"/>
  </externalReferences>
  <definedNames>
    <definedName name="_xlnm.Print_Area" localSheetId="0">JANEIRO!$B$1:$E$117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13" i="1"/>
  <c r="D103" i="1"/>
  <c r="D117" i="1" s="1"/>
  <c r="C111" i="1"/>
  <c r="C106" i="1"/>
  <c r="C103" i="1"/>
  <c r="C117" i="1" s="1"/>
  <c r="C87" i="1"/>
  <c r="C85" i="1"/>
  <c r="C82" i="1"/>
  <c r="C71" i="1"/>
  <c r="C67" i="1"/>
  <c r="C62" i="1"/>
  <c r="C48" i="1"/>
  <c r="C14" i="1"/>
  <c r="C12" i="1"/>
  <c r="C9" i="1"/>
  <c r="C6" i="1"/>
  <c r="C4" i="1"/>
  <c r="C3" i="1" s="1"/>
  <c r="E3" i="1" s="1"/>
  <c r="C13" i="1" l="1"/>
  <c r="E4" i="1"/>
  <c r="E111" i="1" l="1"/>
  <c r="E110" i="1"/>
  <c r="E102" i="1"/>
  <c r="E99" i="1"/>
  <c r="E98" i="1"/>
  <c r="E95" i="1"/>
  <c r="E93" i="1"/>
  <c r="E92" i="1"/>
  <c r="E90" i="1"/>
  <c r="E88" i="1"/>
  <c r="E86" i="1"/>
  <c r="E84" i="1"/>
  <c r="E83" i="1"/>
  <c r="E81" i="1"/>
  <c r="E76" i="1"/>
  <c r="E73" i="1"/>
  <c r="E72" i="1"/>
  <c r="E69" i="1"/>
  <c r="E66" i="1"/>
  <c r="E65" i="1"/>
  <c r="E64" i="1"/>
  <c r="E60" i="1"/>
  <c r="E59" i="1"/>
  <c r="E57" i="1"/>
  <c r="E55" i="1"/>
  <c r="E53" i="1"/>
  <c r="E52" i="1"/>
  <c r="E51" i="1"/>
  <c r="E50" i="1"/>
  <c r="E46" i="1"/>
  <c r="E45" i="1"/>
  <c r="E42" i="1"/>
  <c r="E38" i="1"/>
  <c r="E35" i="1"/>
  <c r="E30" i="1"/>
  <c r="E31" i="1"/>
  <c r="E32" i="1"/>
  <c r="E29" i="1"/>
  <c r="E26" i="1"/>
  <c r="E25" i="1"/>
  <c r="E23" i="1"/>
  <c r="E22" i="1"/>
  <c r="E21" i="1"/>
  <c r="E20" i="1"/>
  <c r="E19" i="1"/>
  <c r="E18" i="1"/>
  <c r="E17" i="1"/>
  <c r="E8" i="1"/>
  <c r="E7" i="1"/>
  <c r="E112" i="1" l="1"/>
  <c r="E97" i="1"/>
  <c r="E94" i="1"/>
  <c r="E91" i="1"/>
  <c r="E75" i="1"/>
  <c r="E68" i="1"/>
  <c r="E63" i="1"/>
  <c r="E58" i="1"/>
  <c r="E54" i="1"/>
  <c r="E36" i="1"/>
  <c r="E44" i="1"/>
  <c r="E24" i="1"/>
  <c r="E16" i="1"/>
  <c r="E9" i="1"/>
  <c r="E85" i="1" l="1"/>
  <c r="E87" i="1"/>
  <c r="E71" i="1"/>
  <c r="E62" i="1"/>
  <c r="E67" i="1"/>
  <c r="E48" i="1"/>
  <c r="E49" i="1"/>
  <c r="E34" i="1"/>
  <c r="E106" i="1"/>
  <c r="E82" i="1"/>
  <c r="E104" i="1" l="1"/>
  <c r="E105" i="1"/>
  <c r="E28" i="1"/>
  <c r="E33" i="1"/>
  <c r="E15" i="1"/>
  <c r="E14" i="1" l="1"/>
  <c r="E13" i="1" l="1"/>
  <c r="E117" i="1" l="1"/>
  <c r="E103" i="1"/>
</calcChain>
</file>

<file path=xl/sharedStrings.xml><?xml version="1.0" encoding="utf-8"?>
<sst xmlns="http://schemas.openxmlformats.org/spreadsheetml/2006/main" count="120" uniqueCount="120">
  <si>
    <t>DISCRIMINAÇÃO</t>
  </si>
  <si>
    <t>DESPESAS DE CAPITAL</t>
  </si>
  <si>
    <t>2.107.010.000 - IMOBILIZADO</t>
  </si>
  <si>
    <t xml:space="preserve">2.107.010.320 - AQUISIÇÃO E/OU DESENVOLVIMENTO DE SOFTWARES DE PROCESSAMENTO DE DADOS </t>
  </si>
  <si>
    <t xml:space="preserve">2.107.019.000 - OUTROS INVESTIMENTOS NO ATIVO IMOBILIZADO </t>
  </si>
  <si>
    <t xml:space="preserve">2.107.020.000 ‐ INTANGÍVEL </t>
  </si>
  <si>
    <t xml:space="preserve">2.107.020.100 - SOFTWARES </t>
  </si>
  <si>
    <t>DESPESAS CORRENTES</t>
  </si>
  <si>
    <t>2.201.000.000 ‐ DESPESAS DE PESSOAL</t>
  </si>
  <si>
    <t xml:space="preserve">2.201.010.000 ‐ REMUNERAÇÃO </t>
  </si>
  <si>
    <t>2.201.010.100 - SALÁRIOS</t>
  </si>
  <si>
    <t xml:space="preserve">2.201.010.110 - SALÁRIO BASE   </t>
  </si>
  <si>
    <t xml:space="preserve">2.201.010.120 - VANTAGENS PESSOAIS </t>
  </si>
  <si>
    <t xml:space="preserve">2.201.010.200 - COMISSÕES E GRATIFICAÇÕES </t>
  </si>
  <si>
    <t xml:space="preserve">2.201.010.300 - ADICIONAIS </t>
  </si>
  <si>
    <t xml:space="preserve">2.201.010.400 - 13º SALÁRIO </t>
  </si>
  <si>
    <t xml:space="preserve">2.201.010.500 - FÉRIAS </t>
  </si>
  <si>
    <t xml:space="preserve">2.201.010.600 - HORAS EXTRAS </t>
  </si>
  <si>
    <t xml:space="preserve">2.201.020.000 ‐ ENCARGOS SOCIAIS </t>
  </si>
  <si>
    <t xml:space="preserve">2.201.020.100 - FUNDO DE GARANTIA POR TEMPO DE SERVIÇO – FGTS </t>
  </si>
  <si>
    <t xml:space="preserve">2.201.020.200 - PREVIDÊNCIA SOCIAL – INSS </t>
  </si>
  <si>
    <t xml:space="preserve">2.201.029.000 - OUTRAS DESPESAS DE ENCARGOS SOCIAIS </t>
  </si>
  <si>
    <t xml:space="preserve">2.201.030.000 ‐ BENEFÍCIOS </t>
  </si>
  <si>
    <t xml:space="preserve">2.201.030.100 - ASSISTÊNCIA MÉDICA E ODONTOLÓGICA </t>
  </si>
  <si>
    <t xml:space="preserve">2.201.030.200 - AUXÍLIOS ALIMENTAÇÃO E REFEIÇÃO </t>
  </si>
  <si>
    <t xml:space="preserve">2.201.030.400 - AUXÍLIOS CRECHE E EDUCAÇÃO </t>
  </si>
  <si>
    <t xml:space="preserve">2.201.030.500 - AUXÍLIO TRANSPORTE </t>
  </si>
  <si>
    <t xml:space="preserve">2.201.031.000 - PREVIDÊNCIA COMPLEMENTAR </t>
  </si>
  <si>
    <t xml:space="preserve">2.201.031.100 - CONTRIBUIÇÃO NORMAL DO PATROCINADOR </t>
  </si>
  <si>
    <t>2.201.031.110 - PLANO DE BENEFÍCIO DEFINIDO</t>
  </si>
  <si>
    <t>2.201.031.200 - CONTRIBUIÇÃO EXTRAORDINÁRIA DO PATROCINADOR</t>
  </si>
  <si>
    <t xml:space="preserve">2.201.031.210 - PLANO DE BENEFÍCIO DEFINIDO </t>
  </si>
  <si>
    <t xml:space="preserve">2.201.039.000 - OUTROS BENEFÍCIOS    </t>
  </si>
  <si>
    <t>2.201.031.300 - PREVIDÊNCIA COMPLEMENTAR COBERTURA DE DÉFICIT</t>
  </si>
  <si>
    <t>2.201.070.000 ‐ TREINAMENTO</t>
  </si>
  <si>
    <t>2.201.070.100 - TECNOLOGIA DA INFORMAÇÃO</t>
  </si>
  <si>
    <t>2.201.079.000 - OUTRAS ÁREAS DE FORMAÇÃO</t>
  </si>
  <si>
    <t xml:space="preserve">2.201.900.000 ‐ OUTRAS DESPESAS DE PESSOAL </t>
  </si>
  <si>
    <t xml:space="preserve">2.202.000.000 ‐ DESPESAS COM DIRIGENTES </t>
  </si>
  <si>
    <t xml:space="preserve">2.202.010.000 - REMUNERAÇÃO FIXA </t>
  </si>
  <si>
    <t xml:space="preserve">2.202.010.100 - HONORÁRIOS </t>
  </si>
  <si>
    <t xml:space="preserve">2.202.010.200 - FÉRIAS E ADICIONAL </t>
  </si>
  <si>
    <t>2.202.010.300 - GRATIFICAÇÃO NATALINA</t>
  </si>
  <si>
    <t xml:space="preserve">2.202.020.000 - BENEFÍCIOS </t>
  </si>
  <si>
    <t xml:space="preserve">2.202.020.100 - REMUNERAÇÃO COMPENSATÓRIA (QUARENTENA) </t>
  </si>
  <si>
    <t xml:space="preserve">2.202.020.200 - PREVIDÊNCIA COMPLEMENTAR  </t>
  </si>
  <si>
    <t>2.202.029.000 - OUTROS BENEFÍCIOS</t>
  </si>
  <si>
    <t xml:space="preserve">2.202.030.000 - ENCARGOS </t>
  </si>
  <si>
    <t>2.202.030.200 - PREVIDÊNCIA SOCIAL – INSS</t>
  </si>
  <si>
    <t>2.202.900.000 - OUTRAS DESPESAS COM DIRIGENTES</t>
  </si>
  <si>
    <t xml:space="preserve">2.203.000.000 ‐ DESPESAS COM CONSELHOS E COMITÊS ESTATUTÁRIOS </t>
  </si>
  <si>
    <t xml:space="preserve">2.203.010.000 - HONORÁRIOS </t>
  </si>
  <si>
    <t>2.203.020.000 - PREVIDÊNCIA SOCIAL – INSS</t>
  </si>
  <si>
    <t xml:space="preserve">2.204.000.000 ‐ MATERIAIS E PRODUTOS </t>
  </si>
  <si>
    <t xml:space="preserve">2.204.030.000 - MATERIAIS DE CONSUMO </t>
  </si>
  <si>
    <t xml:space="preserve">2.204.039.000 - DEMAIS </t>
  </si>
  <si>
    <t xml:space="preserve">2.204.900.000 - OUTROS MATERIAIS E PRODUTOS </t>
  </si>
  <si>
    <t xml:space="preserve">2.205.000.000 ‐ SERVIÇOS DE TERCEIROS </t>
  </si>
  <si>
    <t xml:space="preserve">2.205.020.000 - CONSULTORIA </t>
  </si>
  <si>
    <t xml:space="preserve">2.205.030.000 - AUDITORIA </t>
  </si>
  <si>
    <t>2.205.040.000 - VIGILÂNCIA E SEGURANÇA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</si>
  <si>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</si>
  <si>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</si>
  <si>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</si>
  <si>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</si>
  <si>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</si>
  <si>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2.205.050.500 - PUBLICIDADE DE UTILIDADE PÚBLICA</t>
  </si>
  <si>
    <t xml:space="preserve">2.205.900.000 - OUTROS SERVIÇOS DE TERCEIROS </t>
  </si>
  <si>
    <t xml:space="preserve">2.206.000.000 ‐ TRIBUTOS </t>
  </si>
  <si>
    <t xml:space="preserve">2.206.010.000 - TRIBUTOS SOBRE A VENDA DE BENS DE E SERVIÇOS </t>
  </si>
  <si>
    <t xml:space="preserve">2.206.030.000 - OUTROS TRIBUTOS </t>
  </si>
  <si>
    <t xml:space="preserve">2.207.000.000 ‐ DESPESAS FINANCEIRAS </t>
  </si>
  <si>
    <t xml:space="preserve">2.207.900.000 - OUTRAS DESPESAS FINANCEIRAS </t>
  </si>
  <si>
    <t xml:space="preserve">2.290.000.000 ‐ OUTRAS DESPESAS CORRENTES </t>
  </si>
  <si>
    <t xml:space="preserve">2.290.010.000 ‐ ÁGUA, ENERGIA E GÁS </t>
  </si>
  <si>
    <t xml:space="preserve">2.290.020.000 ‐ ALUGUEL </t>
  </si>
  <si>
    <t xml:space="preserve">2.290.040.000 ‐ COMUNICAÇÕES </t>
  </si>
  <si>
    <t xml:space="preserve">2.290.050.000 ‐ PROCESSAMENTO DE DADOS  </t>
  </si>
  <si>
    <t xml:space="preserve">2.290.050.100 - ALUGUEL DE EQUIPAMENTOS </t>
  </si>
  <si>
    <t xml:space="preserve">2.290.070.000 ‐ TRANSPORTE </t>
  </si>
  <si>
    <t xml:space="preserve">2.290.080.000 ‐ VIAGENS  </t>
  </si>
  <si>
    <t xml:space="preserve">2.290.080.100 - NO PAÍS </t>
  </si>
  <si>
    <t xml:space="preserve">2.290.080.200 - AO EXTERIOR   </t>
  </si>
  <si>
    <t xml:space="preserve">2.290.090.000 ‐ ESTAGIÁRIOS E APRENDIZES </t>
  </si>
  <si>
    <t xml:space="preserve">2.290.099.000 - OUTRAS DESPESAS COM ESTAGIÁRIOS E APRENDIZES </t>
  </si>
  <si>
    <t>2.290.100.000 - MULTAS</t>
  </si>
  <si>
    <t xml:space="preserve">2.299.000.000 ‐ DEMAIS DESPESAS CORRENTES </t>
  </si>
  <si>
    <t>2.300.000.000 - TOTAL DOS DISPÊNDIOS</t>
  </si>
  <si>
    <t xml:space="preserve">2.400.000.000 ‐ OUTRAS DESPESAS      </t>
  </si>
  <si>
    <t xml:space="preserve">2.401.000.000 ‐ DEPRECIAÇÃO, AMORTIZAÇÃO E EXAUSTÃO      </t>
  </si>
  <si>
    <t>2.401.010.000 - DEPRECIAÇÃO</t>
  </si>
  <si>
    <t>2.401.010.100 - IMÓVEIS</t>
  </si>
  <si>
    <t>2.401.010.200 - MÓVEIS, MÁQUINAS E EQUIPAMENTOS</t>
  </si>
  <si>
    <t>2.401.010.300 - SISTEMAS DE TECNOLOGIA DA INFORMAÇÃO</t>
  </si>
  <si>
    <t xml:space="preserve">2.401.019.000 - OUTRAS DESPESAS DE DEPRECIAÇÃO      </t>
  </si>
  <si>
    <t>2.401.020.000 ‐ AMORTIZAÇÃO</t>
  </si>
  <si>
    <t>2.402.000.000 - PROVISÕES</t>
  </si>
  <si>
    <t>2.402.010.000 - DEMANDAS CÍVEIS</t>
  </si>
  <si>
    <t>2.402.020.000 - DEMANDAS FISCAIS</t>
  </si>
  <si>
    <t>2.402.030.000 - DEMANDAS TRABALHISTAS</t>
  </si>
  <si>
    <t xml:space="preserve">2.402.060.000 - PERDAS POR REDUÇÃO A VALOR RECUPERÁVEL ( IMPAIRMENT ) </t>
  </si>
  <si>
    <t>2.900.000.000 - TOTAL GERAL DOS DISPÊNDIOS</t>
  </si>
  <si>
    <t xml:space="preserve">2.199.000.000 ‐ DEMAIS DESPESAS DE CAPITAL </t>
  </si>
  <si>
    <t>2.202.010.400 - HONORÁRIOS VARIÁVEIS</t>
  </si>
  <si>
    <t xml:space="preserve">2.202.030.100 - FUNDO DE GARANTIA POR TEMPO DE SERVIÇO – FGTS </t>
  </si>
  <si>
    <t>%
EXECUTADO
ANO</t>
  </si>
  <si>
    <t>2.201.031.212 - PLANO DE BENEFÍCIO DEFINIDO (BD) - EQUACIONAMENTO DE DÉFICIT</t>
  </si>
  <si>
    <t>2.201.031.900 - OUTRAS DESPESAS DE PREVIDÊNCIA COMPLEMENTAR</t>
  </si>
  <si>
    <t>2.203.010.100 - HONORÁRIOS (CA e CF)</t>
  </si>
  <si>
    <t xml:space="preserve">2.203.010.200 - HONORÁRIOS - Demais conselhos </t>
  </si>
  <si>
    <t>JANEIRO</t>
  </si>
  <si>
    <t>2.201.060.000 - RESSARCIMENTO DE DESPESAS DE PESSOAL CEDIDO</t>
  </si>
  <si>
    <t>2.290.400.100 -REMUNERAÇÃO VARIÁVEL DE ADMINISTRADORES - RVA</t>
  </si>
  <si>
    <t>2.290.400.200 - PARTICIPAÇÃO NOS LUCROS E RESULTADOS-PLR</t>
  </si>
  <si>
    <t>APROVADO
PORTARIA MGI - 
3.277, 15/04/26</t>
  </si>
  <si>
    <t>2.107.010.200 - MÁQUINAS, MÓVEIS E EQUIPAMENTOS - 4102</t>
  </si>
  <si>
    <t>2.107.010.390 - OUTROS SISTEMAS DE TECNOLOGIA DA INFORMAÇÃO - 4103</t>
  </si>
  <si>
    <t xml:space="preserve">2.190.100.100  DIVIDENDOS </t>
  </si>
  <si>
    <t>2.201.031.400 - OPERAÇÕES CONTRATADAS</t>
  </si>
  <si>
    <t>COMPANHIA DOCAS DO CEARÁ
DEMONSTRATIVO DE DESPESAS PDG 2026
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</si>
</sst>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8"/>
      <color rgb="FF333333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i/>
      <sz val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</font>
    <font>
      <b/>
      <sz val="8"/>
      <color rgb="FF000000"/>
      <name val="Trebuchet MS"/>
      <family val="2"/>
    </font>
    <font>
      <b/>
      <sz val="14"/>
      <name val="Times New Roman"/>
      <family val="1"/>
    </font>
    <font>
      <sz val="8"/>
      <name val="Trebuchet MS"/>
      <family val="2"/>
    </font>
    <font>
      <b/>
      <i/>
      <sz val="8"/>
      <color rgb="FF333333"/>
      <name val="Trebuchet MS"/>
      <family val="2"/>
    </font>
    <font>
      <b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hair">
        <color rgb="FFA6A6A6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hair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 indent="2"/>
    </xf>
    <xf numFmtId="3" fontId="4" fillId="4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3"/>
    </xf>
    <xf numFmtId="3" fontId="7" fillId="0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5"/>
    </xf>
    <xf numFmtId="3" fontId="5" fillId="4" borderId="2" xfId="1" applyNumberFormat="1" applyFont="1" applyFill="1" applyBorder="1" applyAlignment="1">
      <alignment vertical="center"/>
    </xf>
    <xf numFmtId="3" fontId="7" fillId="5" borderId="2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 indent="3"/>
    </xf>
    <xf numFmtId="3" fontId="5" fillId="0" borderId="2" xfId="0" applyNumberFormat="1" applyFont="1" applyFill="1" applyBorder="1" applyAlignment="1">
      <alignment horizontal="left" vertical="center" wrapText="1" indent="3"/>
    </xf>
    <xf numFmtId="164" fontId="7" fillId="0" borderId="2" xfId="1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 indent="2"/>
    </xf>
    <xf numFmtId="3" fontId="3" fillId="6" borderId="2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/>
    <xf numFmtId="3" fontId="9" fillId="6" borderId="3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2"/>
    </xf>
    <xf numFmtId="3" fontId="5" fillId="0" borderId="2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 indent="1"/>
    </xf>
    <xf numFmtId="3" fontId="5" fillId="11" borderId="2" xfId="1" applyNumberFormat="1" applyFont="1" applyFill="1" applyBorder="1" applyAlignment="1">
      <alignment vertical="center"/>
    </xf>
    <xf numFmtId="3" fontId="6" fillId="10" borderId="1" xfId="1" applyNumberFormat="1" applyFont="1" applyFill="1" applyBorder="1" applyAlignment="1">
      <alignment vertical="center"/>
    </xf>
    <xf numFmtId="3" fontId="11" fillId="10" borderId="1" xfId="1" applyNumberFormat="1" applyFont="1" applyFill="1" applyBorder="1" applyAlignment="1">
      <alignment vertical="center"/>
    </xf>
    <xf numFmtId="4" fontId="3" fillId="3" borderId="5" xfId="1" applyNumberFormat="1" applyFont="1" applyFill="1" applyBorder="1" applyAlignment="1">
      <alignment horizontal="center" vertical="center"/>
    </xf>
    <xf numFmtId="4" fontId="3" fillId="6" borderId="2" xfId="1" applyNumberFormat="1" applyFont="1" applyFill="1" applyBorder="1" applyAlignment="1">
      <alignment horizontal="center" vertical="center"/>
    </xf>
    <xf numFmtId="4" fontId="9" fillId="6" borderId="3" xfId="1" applyNumberFormat="1" applyFont="1" applyFill="1" applyBorder="1" applyAlignment="1">
      <alignment horizontal="center" vertical="center"/>
    </xf>
    <xf numFmtId="4" fontId="5" fillId="9" borderId="2" xfId="1" applyNumberFormat="1" applyFont="1" applyFill="1" applyBorder="1" applyAlignment="1">
      <alignment horizontal="center" vertical="center"/>
    </xf>
    <xf numFmtId="3" fontId="7" fillId="10" borderId="2" xfId="1" applyNumberFormat="1" applyFont="1" applyFill="1" applyBorder="1" applyAlignment="1">
      <alignment horizontal="center" vertical="center"/>
    </xf>
    <xf numFmtId="4" fontId="7" fillId="10" borderId="2" xfId="1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 indent="2"/>
    </xf>
    <xf numFmtId="3" fontId="3" fillId="1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  <xf numFmtId="3" fontId="13" fillId="12" borderId="6" xfId="1" applyNumberFormat="1" applyFont="1" applyFill="1" applyBorder="1" applyAlignment="1">
      <alignment vertical="center"/>
    </xf>
    <xf numFmtId="3" fontId="5" fillId="4" borderId="0" xfId="1" applyNumberFormat="1" applyFont="1" applyFill="1" applyBorder="1" applyAlignment="1">
      <alignment vertical="center"/>
    </xf>
    <xf numFmtId="4" fontId="5" fillId="9" borderId="5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114300</xdr:rowOff>
    </xdr:from>
    <xdr:to>
      <xdr:col>1</xdr:col>
      <xdr:colOff>1381125</xdr:colOff>
      <xdr:row>0</xdr:row>
      <xdr:rowOff>846688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6/Planilha%20Geral%20de%20Or&#231;amento/Planilha%20Geral%20de%20Or&#231;amento%20-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6"/>
      <sheetName val="PDG 2026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4"/>
      <sheetName val="Invest 2025"/>
      <sheetName val="Invest 2026"/>
      <sheetName val="Demonstrativo Despesas_LAI"/>
      <sheetName val="Demonstrativo Receitas_LAI"/>
      <sheetName val="Base Balancetes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57">
          <cell r="D57">
            <v>0</v>
          </cell>
        </row>
        <row r="725">
          <cell r="D725">
            <v>1440000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17"/>
  <sheetViews>
    <sheetView tabSelected="1" zoomScaleNormal="100" workbookViewId="0">
      <selection activeCell="B2" sqref="B2"/>
    </sheetView>
  </sheetViews>
  <sheetFormatPr defaultRowHeight="15" x14ac:dyDescent="0.25"/>
  <cols>
    <col min="1" max="1" width="2.7109375" customWidth="1"/>
    <col min="2" max="2" width="64" customWidth="1"/>
    <col min="3" max="3" width="19.85546875" customWidth="1"/>
    <col min="4" max="4" width="10.5703125" customWidth="1"/>
    <col min="5" max="5" width="17.28515625" customWidth="1"/>
  </cols>
  <sheetData>
    <row r="1" spans="2:5" ht="78" customHeight="1" x14ac:dyDescent="0.25">
      <c r="B1" s="43" t="s">
        <v>119</v>
      </c>
      <c r="C1" s="43"/>
      <c r="D1" s="43"/>
      <c r="E1" s="43"/>
    </row>
    <row r="2" spans="2:5" ht="45" x14ac:dyDescent="0.25">
      <c r="B2" s="17" t="s">
        <v>0</v>
      </c>
      <c r="C2" s="16" t="s">
        <v>114</v>
      </c>
      <c r="D2" s="17" t="s">
        <v>110</v>
      </c>
      <c r="E2" s="16" t="s">
        <v>105</v>
      </c>
    </row>
    <row r="3" spans="2:5" ht="19.5" customHeight="1" x14ac:dyDescent="0.25">
      <c r="B3" s="42" t="s">
        <v>1</v>
      </c>
      <c r="C3" s="18">
        <f>C4+C9+C12</f>
        <v>48810899</v>
      </c>
      <c r="D3" s="18">
        <f>D4+D9+D12</f>
        <v>905407</v>
      </c>
      <c r="E3" s="26">
        <f>D3/C3*100</f>
        <v>1.8549279332060651</v>
      </c>
    </row>
    <row r="4" spans="2:5" x14ac:dyDescent="0.25">
      <c r="B4" s="35" t="s">
        <v>2</v>
      </c>
      <c r="C4" s="32">
        <f>C5+C6+C7+C8</f>
        <v>48276066</v>
      </c>
      <c r="D4" s="7">
        <v>905407</v>
      </c>
      <c r="E4" s="29">
        <f>D4/C4*100</f>
        <v>1.8754780060164802</v>
      </c>
    </row>
    <row r="5" spans="2:5" x14ac:dyDescent="0.25">
      <c r="B5" s="19" t="s">
        <v>115</v>
      </c>
      <c r="C5" s="7">
        <v>1268195</v>
      </c>
      <c r="D5" s="7">
        <v>0</v>
      </c>
      <c r="E5" s="29"/>
    </row>
    <row r="6" spans="2:5" ht="27" x14ac:dyDescent="0.25">
      <c r="B6" s="19" t="s">
        <v>3</v>
      </c>
      <c r="C6" s="5">
        <f>'[1]PDG 2026'!D57</f>
        <v>0</v>
      </c>
      <c r="D6" s="5">
        <v>0</v>
      </c>
      <c r="E6" s="30">
        <v>0</v>
      </c>
    </row>
    <row r="7" spans="2:5" x14ac:dyDescent="0.25">
      <c r="B7" s="19" t="s">
        <v>116</v>
      </c>
      <c r="C7" s="5">
        <v>500000</v>
      </c>
      <c r="D7" s="5">
        <v>0</v>
      </c>
      <c r="E7" s="31">
        <f t="shared" ref="E7:E8" si="0">D7/C7*100</f>
        <v>0</v>
      </c>
    </row>
    <row r="8" spans="2:5" x14ac:dyDescent="0.25">
      <c r="B8" s="19" t="s">
        <v>4</v>
      </c>
      <c r="C8" s="5">
        <v>46507871</v>
      </c>
      <c r="D8" s="5">
        <v>905407</v>
      </c>
      <c r="E8" s="31">
        <f t="shared" si="0"/>
        <v>1.9467822984199814</v>
      </c>
    </row>
    <row r="9" spans="2:5" x14ac:dyDescent="0.25">
      <c r="B9" s="35" t="s">
        <v>5</v>
      </c>
      <c r="C9" s="32">
        <f>C10</f>
        <v>534833</v>
      </c>
      <c r="D9" s="7">
        <v>0</v>
      </c>
      <c r="E9" s="29">
        <f>D9/C9*100</f>
        <v>0</v>
      </c>
    </row>
    <row r="10" spans="2:5" x14ac:dyDescent="0.25">
      <c r="B10" s="19" t="s">
        <v>6</v>
      </c>
      <c r="C10" s="5">
        <v>534833</v>
      </c>
      <c r="D10" s="5">
        <v>0</v>
      </c>
      <c r="E10" s="30">
        <v>0</v>
      </c>
    </row>
    <row r="11" spans="2:5" x14ac:dyDescent="0.25">
      <c r="B11" s="35" t="s">
        <v>117</v>
      </c>
      <c r="C11" s="7">
        <v>0</v>
      </c>
      <c r="D11" s="7">
        <v>0</v>
      </c>
      <c r="E11" s="29">
        <v>0</v>
      </c>
    </row>
    <row r="12" spans="2:5" x14ac:dyDescent="0.25">
      <c r="B12" s="35" t="s">
        <v>102</v>
      </c>
      <c r="C12" s="40">
        <f>'[1]PDG 2026'!D152</f>
        <v>0</v>
      </c>
      <c r="D12" s="40">
        <v>0</v>
      </c>
      <c r="E12" s="41">
        <v>0</v>
      </c>
    </row>
    <row r="13" spans="2:5" ht="21.75" customHeight="1" x14ac:dyDescent="0.25">
      <c r="B13" s="1" t="s">
        <v>7</v>
      </c>
      <c r="C13" s="18">
        <f t="shared" ref="C13:D13" si="1">C14+C48+C62+C67+C71+C82+C85+C87</f>
        <v>114732286</v>
      </c>
      <c r="D13" s="18">
        <f t="shared" si="1"/>
        <v>7307243.4600000018</v>
      </c>
      <c r="E13" s="26">
        <f>D13/C13*100</f>
        <v>6.3689513342390844</v>
      </c>
    </row>
    <row r="14" spans="2:5" x14ac:dyDescent="0.25">
      <c r="B14" s="22" t="s">
        <v>8</v>
      </c>
      <c r="C14" s="32">
        <f>C15+C24+C28+C43+C44+C47</f>
        <v>37962708</v>
      </c>
      <c r="D14" s="23">
        <v>2233262.8199999998</v>
      </c>
      <c r="E14" s="29">
        <f>D14/C14*100</f>
        <v>5.8827805961576818</v>
      </c>
    </row>
    <row r="15" spans="2:5" x14ac:dyDescent="0.25">
      <c r="B15" s="2" t="s">
        <v>9</v>
      </c>
      <c r="C15" s="24">
        <v>17285193</v>
      </c>
      <c r="D15" s="3">
        <v>1453372.89</v>
      </c>
      <c r="E15" s="29">
        <f>D15/C15*100</f>
        <v>8.4081959050153507</v>
      </c>
    </row>
    <row r="16" spans="2:5" x14ac:dyDescent="0.25">
      <c r="B16" s="4" t="s">
        <v>10</v>
      </c>
      <c r="C16" s="25">
        <v>3765494</v>
      </c>
      <c r="D16" s="5">
        <v>354956.18</v>
      </c>
      <c r="E16" s="31">
        <f t="shared" ref="E16:E21" si="2">D16/C16*100</f>
        <v>9.426550141893733</v>
      </c>
    </row>
    <row r="17" spans="2:5" x14ac:dyDescent="0.25">
      <c r="B17" s="6" t="s">
        <v>11</v>
      </c>
      <c r="C17" s="25">
        <v>2629641</v>
      </c>
      <c r="D17" s="5">
        <v>286315.88</v>
      </c>
      <c r="E17" s="31">
        <f t="shared" si="2"/>
        <v>10.888021596864363</v>
      </c>
    </row>
    <row r="18" spans="2:5" x14ac:dyDescent="0.25">
      <c r="B18" s="6" t="s">
        <v>12</v>
      </c>
      <c r="C18" s="25">
        <v>1135853</v>
      </c>
      <c r="D18" s="5">
        <v>68640.3</v>
      </c>
      <c r="E18" s="31">
        <f t="shared" si="2"/>
        <v>6.0430619103000129</v>
      </c>
    </row>
    <row r="19" spans="2:5" x14ac:dyDescent="0.25">
      <c r="B19" s="4" t="s">
        <v>13</v>
      </c>
      <c r="C19" s="25">
        <v>5632600</v>
      </c>
      <c r="D19" s="5">
        <v>425077.8</v>
      </c>
      <c r="E19" s="31">
        <f t="shared" si="2"/>
        <v>7.5467421794553138</v>
      </c>
    </row>
    <row r="20" spans="2:5" x14ac:dyDescent="0.25">
      <c r="B20" s="4" t="s">
        <v>14</v>
      </c>
      <c r="C20" s="25">
        <v>4419803</v>
      </c>
      <c r="D20" s="5">
        <v>396619.2</v>
      </c>
      <c r="E20" s="31">
        <f t="shared" si="2"/>
        <v>8.9736850262330705</v>
      </c>
    </row>
    <row r="21" spans="2:5" x14ac:dyDescent="0.25">
      <c r="B21" s="4" t="s">
        <v>15</v>
      </c>
      <c r="C21" s="25">
        <v>1391048</v>
      </c>
      <c r="D21" s="5">
        <v>105716.20999999999</v>
      </c>
      <c r="E21" s="31">
        <f t="shared" si="2"/>
        <v>7.5997528482122823</v>
      </c>
    </row>
    <row r="22" spans="2:5" x14ac:dyDescent="0.25">
      <c r="B22" s="4" t="s">
        <v>16</v>
      </c>
      <c r="C22" s="25">
        <v>1944248</v>
      </c>
      <c r="D22" s="8">
        <v>167794.72999999998</v>
      </c>
      <c r="E22" s="31">
        <f>D22/C22*100</f>
        <v>8.630315165555011</v>
      </c>
    </row>
    <row r="23" spans="2:5" x14ac:dyDescent="0.25">
      <c r="B23" s="4" t="s">
        <v>17</v>
      </c>
      <c r="C23" s="25">
        <v>132000</v>
      </c>
      <c r="D23" s="5">
        <v>3208.77</v>
      </c>
      <c r="E23" s="31">
        <f>D23/C23*100</f>
        <v>2.4308863636363633</v>
      </c>
    </row>
    <row r="24" spans="2:5" x14ac:dyDescent="0.25">
      <c r="B24" s="2" t="s">
        <v>18</v>
      </c>
      <c r="C24" s="24">
        <v>5997961</v>
      </c>
      <c r="D24" s="3">
        <v>586246.44999999995</v>
      </c>
      <c r="E24" s="29">
        <f>D24/C24*100</f>
        <v>9.7740957301989777</v>
      </c>
    </row>
    <row r="25" spans="2:5" x14ac:dyDescent="0.25">
      <c r="B25" s="4" t="s">
        <v>19</v>
      </c>
      <c r="C25" s="25">
        <v>1382815</v>
      </c>
      <c r="D25" s="5">
        <v>167372.40999999997</v>
      </c>
      <c r="E25" s="31">
        <f>D25/C25*100</f>
        <v>12.103745620346899</v>
      </c>
    </row>
    <row r="26" spans="2:5" x14ac:dyDescent="0.25">
      <c r="B26" s="4" t="s">
        <v>20</v>
      </c>
      <c r="C26" s="25">
        <v>4615146</v>
      </c>
      <c r="D26" s="5">
        <v>418874.04</v>
      </c>
      <c r="E26" s="31">
        <f t="shared" ref="E26" si="3">D26/C26*100</f>
        <v>9.0760734329964858</v>
      </c>
    </row>
    <row r="27" spans="2:5" x14ac:dyDescent="0.25">
      <c r="B27" s="4" t="s">
        <v>21</v>
      </c>
      <c r="C27" s="25">
        <v>0</v>
      </c>
      <c r="D27" s="5">
        <v>0</v>
      </c>
      <c r="E27" s="31">
        <v>0</v>
      </c>
    </row>
    <row r="28" spans="2:5" x14ac:dyDescent="0.25">
      <c r="B28" s="2" t="s">
        <v>22</v>
      </c>
      <c r="C28" s="24">
        <v>13646561</v>
      </c>
      <c r="D28" s="3">
        <v>180214.78999999998</v>
      </c>
      <c r="E28" s="29">
        <f>D28/C28*100</f>
        <v>1.3205875824685793</v>
      </c>
    </row>
    <row r="29" spans="2:5" x14ac:dyDescent="0.25">
      <c r="B29" s="9" t="s">
        <v>23</v>
      </c>
      <c r="C29" s="25">
        <v>2368482</v>
      </c>
      <c r="D29" s="5">
        <v>18080.189999999999</v>
      </c>
      <c r="E29" s="31">
        <f>D29/C29*100</f>
        <v>0.76336615604425107</v>
      </c>
    </row>
    <row r="30" spans="2:5" x14ac:dyDescent="0.25">
      <c r="B30" s="4" t="s">
        <v>24</v>
      </c>
      <c r="C30" s="25">
        <v>2598799</v>
      </c>
      <c r="D30" s="8">
        <v>148212.35999999999</v>
      </c>
      <c r="E30" s="31">
        <f t="shared" ref="E30:E46" si="4">D30/C30*100</f>
        <v>5.7031097826342085</v>
      </c>
    </row>
    <row r="31" spans="2:5" x14ac:dyDescent="0.25">
      <c r="B31" s="4" t="s">
        <v>25</v>
      </c>
      <c r="C31" s="25">
        <v>144000</v>
      </c>
      <c r="D31" s="5">
        <v>7987.8700000000008</v>
      </c>
      <c r="E31" s="31">
        <f t="shared" si="4"/>
        <v>5.5471319444444456</v>
      </c>
    </row>
    <row r="32" spans="2:5" x14ac:dyDescent="0.25">
      <c r="B32" s="4" t="s">
        <v>26</v>
      </c>
      <c r="C32" s="25">
        <v>15500</v>
      </c>
      <c r="D32" s="5">
        <v>57.24</v>
      </c>
      <c r="E32" s="31">
        <f t="shared" si="4"/>
        <v>0.36929032258064515</v>
      </c>
    </row>
    <row r="33" spans="2:5" x14ac:dyDescent="0.25">
      <c r="B33" s="2" t="s">
        <v>27</v>
      </c>
      <c r="C33" s="25">
        <v>8190576</v>
      </c>
      <c r="D33" s="7">
        <v>0</v>
      </c>
      <c r="E33" s="29">
        <f t="shared" si="4"/>
        <v>0</v>
      </c>
    </row>
    <row r="34" spans="2:5" x14ac:dyDescent="0.25">
      <c r="B34" s="2" t="s">
        <v>28</v>
      </c>
      <c r="C34" s="25">
        <v>664000</v>
      </c>
      <c r="D34" s="7">
        <v>0</v>
      </c>
      <c r="E34" s="29">
        <f t="shared" si="4"/>
        <v>0</v>
      </c>
    </row>
    <row r="35" spans="2:5" x14ac:dyDescent="0.25">
      <c r="B35" s="4" t="s">
        <v>29</v>
      </c>
      <c r="C35" s="25">
        <v>664000</v>
      </c>
      <c r="D35" s="5">
        <v>0</v>
      </c>
      <c r="E35" s="31">
        <f t="shared" si="4"/>
        <v>0</v>
      </c>
    </row>
    <row r="36" spans="2:5" x14ac:dyDescent="0.25">
      <c r="B36" s="2" t="s">
        <v>30</v>
      </c>
      <c r="C36" s="24">
        <v>5236400</v>
      </c>
      <c r="D36" s="3">
        <v>0</v>
      </c>
      <c r="E36" s="29">
        <f t="shared" si="4"/>
        <v>0</v>
      </c>
    </row>
    <row r="37" spans="2:5" x14ac:dyDescent="0.25">
      <c r="B37" s="4" t="s">
        <v>31</v>
      </c>
      <c r="C37" s="25">
        <v>0</v>
      </c>
      <c r="D37" s="5">
        <v>0</v>
      </c>
      <c r="E37" s="31">
        <v>0</v>
      </c>
    </row>
    <row r="38" spans="2:5" ht="27" x14ac:dyDescent="0.25">
      <c r="B38" s="19" t="s">
        <v>106</v>
      </c>
      <c r="C38" s="25">
        <v>5236400</v>
      </c>
      <c r="D38" s="5">
        <v>0</v>
      </c>
      <c r="E38" s="31">
        <f t="shared" si="4"/>
        <v>0</v>
      </c>
    </row>
    <row r="39" spans="2:5" x14ac:dyDescent="0.25">
      <c r="B39" s="2" t="s">
        <v>33</v>
      </c>
      <c r="C39" s="25">
        <v>0</v>
      </c>
      <c r="D39" s="3">
        <v>0</v>
      </c>
      <c r="E39" s="29">
        <v>0</v>
      </c>
    </row>
    <row r="40" spans="2:5" x14ac:dyDescent="0.25">
      <c r="B40" s="35" t="s">
        <v>118</v>
      </c>
      <c r="C40" s="25">
        <v>2290176</v>
      </c>
      <c r="D40" s="3"/>
      <c r="E40" s="29">
        <v>0</v>
      </c>
    </row>
    <row r="41" spans="2:5" x14ac:dyDescent="0.25">
      <c r="B41" s="19" t="s">
        <v>107</v>
      </c>
      <c r="C41" s="25">
        <v>0</v>
      </c>
      <c r="D41" s="3"/>
      <c r="E41" s="29">
        <v>0</v>
      </c>
    </row>
    <row r="42" spans="2:5" x14ac:dyDescent="0.25">
      <c r="B42" s="4" t="s">
        <v>32</v>
      </c>
      <c r="C42" s="25">
        <v>329204</v>
      </c>
      <c r="D42" s="8">
        <v>5877.13</v>
      </c>
      <c r="E42" s="31">
        <f t="shared" si="4"/>
        <v>1.7852547356654234</v>
      </c>
    </row>
    <row r="43" spans="2:5" x14ac:dyDescent="0.25">
      <c r="B43" s="19" t="s">
        <v>111</v>
      </c>
      <c r="C43" s="25">
        <v>309993</v>
      </c>
      <c r="D43" s="8"/>
      <c r="E43" s="31">
        <v>0</v>
      </c>
    </row>
    <row r="44" spans="2:5" x14ac:dyDescent="0.25">
      <c r="B44" s="2" t="s">
        <v>34</v>
      </c>
      <c r="C44" s="24">
        <v>355000</v>
      </c>
      <c r="D44" s="3">
        <v>1500</v>
      </c>
      <c r="E44" s="29">
        <f t="shared" si="4"/>
        <v>0.42253521126760557</v>
      </c>
    </row>
    <row r="45" spans="2:5" x14ac:dyDescent="0.25">
      <c r="B45" s="4" t="s">
        <v>35</v>
      </c>
      <c r="C45" s="25">
        <v>10000</v>
      </c>
      <c r="D45" s="5">
        <v>1500</v>
      </c>
      <c r="E45" s="31">
        <f t="shared" si="4"/>
        <v>15</v>
      </c>
    </row>
    <row r="46" spans="2:5" x14ac:dyDescent="0.25">
      <c r="B46" s="4" t="s">
        <v>36</v>
      </c>
      <c r="C46" s="25">
        <v>345000</v>
      </c>
      <c r="D46" s="5">
        <v>0</v>
      </c>
      <c r="E46" s="31">
        <f t="shared" si="4"/>
        <v>0</v>
      </c>
    </row>
    <row r="47" spans="2:5" x14ac:dyDescent="0.25">
      <c r="B47" s="2" t="s">
        <v>37</v>
      </c>
      <c r="C47" s="25">
        <v>368000</v>
      </c>
      <c r="D47" s="7">
        <v>11928.69</v>
      </c>
      <c r="E47" s="29">
        <v>0</v>
      </c>
    </row>
    <row r="48" spans="2:5" x14ac:dyDescent="0.25">
      <c r="B48" s="22" t="s">
        <v>38</v>
      </c>
      <c r="C48" s="33">
        <f>C49+C54+C58+C61</f>
        <v>3086036</v>
      </c>
      <c r="D48" s="23">
        <v>144419.87</v>
      </c>
      <c r="E48" s="29">
        <f>D48/C48*100</f>
        <v>4.6797856538290539</v>
      </c>
    </row>
    <row r="49" spans="2:5" x14ac:dyDescent="0.25">
      <c r="B49" s="2" t="s">
        <v>39</v>
      </c>
      <c r="C49" s="24">
        <v>1564293</v>
      </c>
      <c r="D49" s="3">
        <v>106722.46</v>
      </c>
      <c r="E49" s="29">
        <f t="shared" ref="E49:E66" si="5">D49/C49*100</f>
        <v>6.8224085896951534</v>
      </c>
    </row>
    <row r="50" spans="2:5" x14ac:dyDescent="0.25">
      <c r="B50" s="4" t="s">
        <v>40</v>
      </c>
      <c r="C50" s="25">
        <v>1081443</v>
      </c>
      <c r="D50" s="5">
        <v>70158.570000000007</v>
      </c>
      <c r="E50" s="31">
        <f t="shared" si="5"/>
        <v>6.4874958735689265</v>
      </c>
    </row>
    <row r="51" spans="2:5" x14ac:dyDescent="0.25">
      <c r="B51" s="4" t="s">
        <v>41</v>
      </c>
      <c r="C51" s="25">
        <v>38146</v>
      </c>
      <c r="D51" s="5">
        <v>10378.799999999999</v>
      </c>
      <c r="E51" s="31">
        <f t="shared" si="5"/>
        <v>27.208095213128502</v>
      </c>
    </row>
    <row r="52" spans="2:5" x14ac:dyDescent="0.25">
      <c r="B52" s="4" t="s">
        <v>42</v>
      </c>
      <c r="C52" s="25">
        <v>118700</v>
      </c>
      <c r="D52" s="5">
        <v>0</v>
      </c>
      <c r="E52" s="31">
        <f t="shared" si="5"/>
        <v>0</v>
      </c>
    </row>
    <row r="53" spans="2:5" x14ac:dyDescent="0.25">
      <c r="B53" s="4" t="s">
        <v>103</v>
      </c>
      <c r="C53" s="25">
        <v>326004</v>
      </c>
      <c r="D53" s="5">
        <v>26185.09</v>
      </c>
      <c r="E53" s="31">
        <f t="shared" si="5"/>
        <v>8.0321376424829136</v>
      </c>
    </row>
    <row r="54" spans="2:5" x14ac:dyDescent="0.25">
      <c r="B54" s="2" t="s">
        <v>43</v>
      </c>
      <c r="C54" s="24">
        <v>1083740</v>
      </c>
      <c r="D54" s="3">
        <v>2840.4</v>
      </c>
      <c r="E54" s="29">
        <f t="shared" si="5"/>
        <v>0.26209238378208799</v>
      </c>
    </row>
    <row r="55" spans="2:5" x14ac:dyDescent="0.25">
      <c r="B55" s="10" t="s">
        <v>44</v>
      </c>
      <c r="C55" s="25">
        <v>678288</v>
      </c>
      <c r="D55" s="5">
        <v>0</v>
      </c>
      <c r="E55" s="31">
        <f t="shared" si="5"/>
        <v>0</v>
      </c>
    </row>
    <row r="56" spans="2:5" x14ac:dyDescent="0.25">
      <c r="B56" s="10" t="s">
        <v>45</v>
      </c>
      <c r="C56" s="25">
        <v>0</v>
      </c>
      <c r="D56" s="5">
        <v>0</v>
      </c>
      <c r="E56" s="31">
        <v>0</v>
      </c>
    </row>
    <row r="57" spans="2:5" x14ac:dyDescent="0.25">
      <c r="B57" s="10" t="s">
        <v>46</v>
      </c>
      <c r="C57" s="25">
        <v>405452</v>
      </c>
      <c r="D57" s="5">
        <v>2840.4</v>
      </c>
      <c r="E57" s="31">
        <f t="shared" si="5"/>
        <v>0.70055148328285477</v>
      </c>
    </row>
    <row r="58" spans="2:5" x14ac:dyDescent="0.25">
      <c r="B58" s="2" t="s">
        <v>47</v>
      </c>
      <c r="C58" s="24">
        <v>438003</v>
      </c>
      <c r="D58" s="3">
        <v>34857.009999999995</v>
      </c>
      <c r="E58" s="29">
        <f t="shared" si="5"/>
        <v>7.9581669531943833</v>
      </c>
    </row>
    <row r="59" spans="2:5" x14ac:dyDescent="0.25">
      <c r="B59" s="10" t="s">
        <v>104</v>
      </c>
      <c r="C59" s="25">
        <v>125144</v>
      </c>
      <c r="D59" s="5">
        <v>9760.4599999999991</v>
      </c>
      <c r="E59" s="31">
        <f t="shared" si="5"/>
        <v>7.7993831106565228</v>
      </c>
    </row>
    <row r="60" spans="2:5" x14ac:dyDescent="0.25">
      <c r="B60" s="10" t="s">
        <v>48</v>
      </c>
      <c r="C60" s="25">
        <v>312859</v>
      </c>
      <c r="D60" s="5">
        <v>25096.55</v>
      </c>
      <c r="E60" s="31">
        <f t="shared" si="5"/>
        <v>8.0216806932196292</v>
      </c>
    </row>
    <row r="61" spans="2:5" x14ac:dyDescent="0.25">
      <c r="B61" s="2" t="s">
        <v>49</v>
      </c>
      <c r="C61" s="24">
        <v>0</v>
      </c>
      <c r="D61" s="3">
        <v>0</v>
      </c>
      <c r="E61" s="29">
        <v>0</v>
      </c>
    </row>
    <row r="62" spans="2:5" x14ac:dyDescent="0.25">
      <c r="B62" s="22" t="s">
        <v>50</v>
      </c>
      <c r="C62" s="33">
        <f t="shared" ref="C62" si="6">C63+C66</f>
        <v>618344</v>
      </c>
      <c r="D62" s="23">
        <v>40414.699999999997</v>
      </c>
      <c r="E62" s="29">
        <f>D62/C62*100</f>
        <v>6.535957331194286</v>
      </c>
    </row>
    <row r="63" spans="2:5" x14ac:dyDescent="0.25">
      <c r="B63" s="2" t="s">
        <v>51</v>
      </c>
      <c r="C63" s="25">
        <v>515287</v>
      </c>
      <c r="D63" s="7">
        <v>33678.92</v>
      </c>
      <c r="E63" s="29">
        <f t="shared" si="5"/>
        <v>6.5359537500460902</v>
      </c>
    </row>
    <row r="64" spans="2:5" x14ac:dyDescent="0.25">
      <c r="B64" s="20" t="s">
        <v>108</v>
      </c>
      <c r="C64" s="25">
        <v>400932</v>
      </c>
      <c r="D64" s="21">
        <v>27555.48</v>
      </c>
      <c r="E64" s="31">
        <f t="shared" si="5"/>
        <v>6.8728562449492685</v>
      </c>
    </row>
    <row r="65" spans="2:5" x14ac:dyDescent="0.25">
      <c r="B65" s="20" t="s">
        <v>109</v>
      </c>
      <c r="C65" s="25">
        <v>114355</v>
      </c>
      <c r="D65" s="21">
        <v>6123.44</v>
      </c>
      <c r="E65" s="31">
        <f t="shared" si="5"/>
        <v>5.3547636745223208</v>
      </c>
    </row>
    <row r="66" spans="2:5" x14ac:dyDescent="0.25">
      <c r="B66" s="2" t="s">
        <v>52</v>
      </c>
      <c r="C66" s="25">
        <v>103057</v>
      </c>
      <c r="D66" s="7">
        <v>6735.78</v>
      </c>
      <c r="E66" s="29">
        <f t="shared" si="5"/>
        <v>6.5359752370047639</v>
      </c>
    </row>
    <row r="67" spans="2:5" x14ac:dyDescent="0.25">
      <c r="B67" s="22" t="s">
        <v>53</v>
      </c>
      <c r="C67" s="33">
        <f t="shared" ref="C67" si="7">C68</f>
        <v>401635</v>
      </c>
      <c r="D67" s="23">
        <v>40894.14</v>
      </c>
      <c r="E67" s="29">
        <f>D67/C67*100</f>
        <v>10.181916416646954</v>
      </c>
    </row>
    <row r="68" spans="2:5" x14ac:dyDescent="0.25">
      <c r="B68" s="2" t="s">
        <v>54</v>
      </c>
      <c r="C68" s="24">
        <v>401635</v>
      </c>
      <c r="D68" s="3">
        <v>40894.14</v>
      </c>
      <c r="E68" s="29">
        <f>D68/C68*100</f>
        <v>10.181916416646954</v>
      </c>
    </row>
    <row r="69" spans="2:5" x14ac:dyDescent="0.25">
      <c r="B69" s="10" t="s">
        <v>55</v>
      </c>
      <c r="C69" s="25">
        <v>401635</v>
      </c>
      <c r="D69" s="5">
        <v>40894.14</v>
      </c>
      <c r="E69" s="31">
        <f>D69/C69*100</f>
        <v>10.181916416646954</v>
      </c>
    </row>
    <row r="70" spans="2:5" x14ac:dyDescent="0.25">
      <c r="B70" s="2" t="s">
        <v>56</v>
      </c>
      <c r="C70" s="25">
        <v>0</v>
      </c>
      <c r="D70" s="7">
        <v>0</v>
      </c>
      <c r="E70" s="29">
        <v>0</v>
      </c>
    </row>
    <row r="71" spans="2:5" x14ac:dyDescent="0.25">
      <c r="B71" s="22" t="s">
        <v>57</v>
      </c>
      <c r="C71" s="33">
        <f>C72+C73+C74+C75+C81</f>
        <v>44481654</v>
      </c>
      <c r="D71" s="23">
        <v>3235660.4100000006</v>
      </c>
      <c r="E71" s="29">
        <f>D71/C71*100</f>
        <v>7.2741458984416374</v>
      </c>
    </row>
    <row r="72" spans="2:5" x14ac:dyDescent="0.25">
      <c r="B72" s="2" t="s">
        <v>58</v>
      </c>
      <c r="C72" s="25">
        <v>687441</v>
      </c>
      <c r="D72" s="7">
        <v>0</v>
      </c>
      <c r="E72" s="29">
        <f>D72/C72*100</f>
        <v>0</v>
      </c>
    </row>
    <row r="73" spans="2:5" x14ac:dyDescent="0.25">
      <c r="B73" s="2" t="s">
        <v>59</v>
      </c>
      <c r="C73" s="25">
        <v>171947</v>
      </c>
      <c r="D73" s="7">
        <v>3599.09</v>
      </c>
      <c r="E73" s="29">
        <f>D73/C73*100</f>
        <v>2.0931391649752542</v>
      </c>
    </row>
    <row r="74" spans="2:5" x14ac:dyDescent="0.25">
      <c r="B74" s="2" t="s">
        <v>60</v>
      </c>
      <c r="C74" s="25">
        <v>0</v>
      </c>
      <c r="D74" s="7">
        <v>0</v>
      </c>
      <c r="E74" s="29">
        <v>0</v>
      </c>
    </row>
    <row r="75" spans="2:5" x14ac:dyDescent="0.25">
      <c r="B75" s="2" t="s">
        <v>61</v>
      </c>
      <c r="C75" s="25">
        <v>308200</v>
      </c>
      <c r="D75" s="7">
        <v>3072.24</v>
      </c>
      <c r="E75" s="29">
        <f>D75/C75*100</f>
        <v>0.99683322517845552</v>
      </c>
    </row>
    <row r="76" spans="2:5" x14ac:dyDescent="0.25">
      <c r="B76" s="4" t="s">
        <v>62</v>
      </c>
      <c r="C76" s="25">
        <v>308200</v>
      </c>
      <c r="D76" s="5">
        <v>3072.24</v>
      </c>
      <c r="E76" s="31">
        <f t="shared" ref="E76" si="8">D76/C76*100</f>
        <v>0.99683322517845552</v>
      </c>
    </row>
    <row r="77" spans="2:5" x14ac:dyDescent="0.25">
      <c r="B77" s="4" t="s">
        <v>63</v>
      </c>
      <c r="C77" s="25">
        <v>0</v>
      </c>
      <c r="D77" s="5">
        <v>0</v>
      </c>
      <c r="E77" s="31">
        <v>0</v>
      </c>
    </row>
    <row r="78" spans="2:5" x14ac:dyDescent="0.25">
      <c r="B78" s="4" t="s">
        <v>64</v>
      </c>
      <c r="C78" s="25">
        <v>0</v>
      </c>
      <c r="D78" s="11">
        <v>0</v>
      </c>
      <c r="E78" s="31">
        <v>0</v>
      </c>
    </row>
    <row r="79" spans="2:5" x14ac:dyDescent="0.25">
      <c r="B79" s="4" t="s">
        <v>65</v>
      </c>
      <c r="C79" s="25">
        <v>0</v>
      </c>
      <c r="D79" s="11">
        <v>0</v>
      </c>
      <c r="E79" s="31">
        <v>0</v>
      </c>
    </row>
    <row r="80" spans="2:5" x14ac:dyDescent="0.25">
      <c r="B80" s="4" t="s">
        <v>66</v>
      </c>
      <c r="C80" s="25">
        <v>0</v>
      </c>
      <c r="D80" s="11">
        <v>0</v>
      </c>
      <c r="E80" s="31">
        <v>0</v>
      </c>
    </row>
    <row r="81" spans="2:5" x14ac:dyDescent="0.25">
      <c r="B81" s="2" t="s">
        <v>67</v>
      </c>
      <c r="C81" s="25">
        <v>43314066</v>
      </c>
      <c r="D81" s="7">
        <v>3228989.0800000005</v>
      </c>
      <c r="E81" s="29">
        <f t="shared" ref="E81:E87" si="9">D81/C81*100</f>
        <v>7.4548279074054165</v>
      </c>
    </row>
    <row r="82" spans="2:5" x14ac:dyDescent="0.25">
      <c r="B82" s="22" t="s">
        <v>68</v>
      </c>
      <c r="C82" s="34">
        <f>C83+C84</f>
        <v>11795224</v>
      </c>
      <c r="D82" s="23">
        <v>779449.65</v>
      </c>
      <c r="E82" s="29">
        <f t="shared" si="9"/>
        <v>6.6081801413860388</v>
      </c>
    </row>
    <row r="83" spans="2:5" x14ac:dyDescent="0.25">
      <c r="B83" s="2" t="s">
        <v>69</v>
      </c>
      <c r="C83" s="25">
        <v>10800000</v>
      </c>
      <c r="D83" s="7">
        <v>761275.29</v>
      </c>
      <c r="E83" s="29">
        <f t="shared" si="9"/>
        <v>7.0488452777777777</v>
      </c>
    </row>
    <row r="84" spans="2:5" x14ac:dyDescent="0.25">
      <c r="B84" s="2" t="s">
        <v>70</v>
      </c>
      <c r="C84" s="25">
        <v>995224</v>
      </c>
      <c r="D84" s="7">
        <v>18174.36</v>
      </c>
      <c r="E84" s="29">
        <f t="shared" si="9"/>
        <v>1.8261577293152094</v>
      </c>
    </row>
    <row r="85" spans="2:5" x14ac:dyDescent="0.25">
      <c r="B85" s="22" t="s">
        <v>71</v>
      </c>
      <c r="C85" s="32">
        <f t="shared" ref="C85" si="10">C86</f>
        <v>7380000</v>
      </c>
      <c r="D85" s="23">
        <v>304929.28999999998</v>
      </c>
      <c r="E85" s="29">
        <f t="shared" si="9"/>
        <v>4.1318331978319778</v>
      </c>
    </row>
    <row r="86" spans="2:5" x14ac:dyDescent="0.25">
      <c r="B86" s="12" t="s">
        <v>72</v>
      </c>
      <c r="C86" s="25">
        <v>7380000</v>
      </c>
      <c r="D86" s="7">
        <v>304929.28999999998</v>
      </c>
      <c r="E86" s="29">
        <f t="shared" si="9"/>
        <v>4.1318331978319778</v>
      </c>
    </row>
    <row r="87" spans="2:5" x14ac:dyDescent="0.25">
      <c r="B87" s="22" t="s">
        <v>73</v>
      </c>
      <c r="C87" s="32">
        <f>C88+C89+C90+C91+C93+C94+C97+C99+C100+C101+C102</f>
        <v>9006685</v>
      </c>
      <c r="D87" s="23">
        <v>528212.57999999996</v>
      </c>
      <c r="E87" s="29">
        <f t="shared" si="9"/>
        <v>5.8646725182461692</v>
      </c>
    </row>
    <row r="88" spans="2:5" x14ac:dyDescent="0.25">
      <c r="B88" s="2" t="s">
        <v>74</v>
      </c>
      <c r="C88" s="25">
        <v>5002747</v>
      </c>
      <c r="D88" s="7">
        <v>362397.08999999997</v>
      </c>
      <c r="E88" s="29">
        <f t="shared" ref="E88:E97" si="11">D88/C88*100</f>
        <v>7.2439619672951681</v>
      </c>
    </row>
    <row r="89" spans="2:5" x14ac:dyDescent="0.25">
      <c r="B89" s="2" t="s">
        <v>75</v>
      </c>
      <c r="C89" s="25">
        <v>0</v>
      </c>
      <c r="D89" s="7">
        <v>0</v>
      </c>
      <c r="E89" s="29">
        <v>0</v>
      </c>
    </row>
    <row r="90" spans="2:5" x14ac:dyDescent="0.25">
      <c r="B90" s="2" t="s">
        <v>76</v>
      </c>
      <c r="C90" s="25">
        <v>94103</v>
      </c>
      <c r="D90" s="7">
        <v>2274.08</v>
      </c>
      <c r="E90" s="29">
        <f t="shared" si="11"/>
        <v>2.4165860812088882</v>
      </c>
    </row>
    <row r="91" spans="2:5" x14ac:dyDescent="0.25">
      <c r="B91" s="2" t="s">
        <v>77</v>
      </c>
      <c r="C91" s="25">
        <v>32285</v>
      </c>
      <c r="D91" s="7">
        <v>2499.98</v>
      </c>
      <c r="E91" s="29">
        <f t="shared" si="11"/>
        <v>7.7434722007124046</v>
      </c>
    </row>
    <row r="92" spans="2:5" x14ac:dyDescent="0.25">
      <c r="B92" s="4" t="s">
        <v>78</v>
      </c>
      <c r="C92" s="25">
        <v>32285</v>
      </c>
      <c r="D92" s="5">
        <v>2499.98</v>
      </c>
      <c r="E92" s="31">
        <f t="shared" si="11"/>
        <v>7.7434722007124046</v>
      </c>
    </row>
    <row r="93" spans="2:5" x14ac:dyDescent="0.25">
      <c r="B93" s="2" t="s">
        <v>79</v>
      </c>
      <c r="C93" s="25">
        <v>610000</v>
      </c>
      <c r="D93" s="7">
        <v>44647.11</v>
      </c>
      <c r="E93" s="29">
        <f t="shared" si="11"/>
        <v>7.3191983606557374</v>
      </c>
    </row>
    <row r="94" spans="2:5" x14ac:dyDescent="0.25">
      <c r="B94" s="2" t="s">
        <v>80</v>
      </c>
      <c r="C94" s="25">
        <v>704000</v>
      </c>
      <c r="D94" s="7">
        <v>56369.45</v>
      </c>
      <c r="E94" s="29">
        <f t="shared" si="11"/>
        <v>8.0070241477272717</v>
      </c>
    </row>
    <row r="95" spans="2:5" x14ac:dyDescent="0.25">
      <c r="B95" s="4" t="s">
        <v>81</v>
      </c>
      <c r="C95" s="25">
        <v>704000</v>
      </c>
      <c r="D95" s="5">
        <v>56369.45</v>
      </c>
      <c r="E95" s="31">
        <f t="shared" si="11"/>
        <v>8.0070241477272717</v>
      </c>
    </row>
    <row r="96" spans="2:5" x14ac:dyDescent="0.25">
      <c r="B96" s="4" t="s">
        <v>82</v>
      </c>
      <c r="C96" s="25">
        <v>0</v>
      </c>
      <c r="D96" s="5">
        <v>0</v>
      </c>
      <c r="E96" s="31">
        <v>0</v>
      </c>
    </row>
    <row r="97" spans="2:5" x14ac:dyDescent="0.25">
      <c r="B97" s="2" t="s">
        <v>83</v>
      </c>
      <c r="C97" s="25">
        <v>848445</v>
      </c>
      <c r="D97" s="7">
        <v>34979.61</v>
      </c>
      <c r="E97" s="29">
        <f t="shared" si="11"/>
        <v>4.1227905167689132</v>
      </c>
    </row>
    <row r="98" spans="2:5" x14ac:dyDescent="0.25">
      <c r="B98" s="4" t="s">
        <v>84</v>
      </c>
      <c r="C98" s="25">
        <v>848445</v>
      </c>
      <c r="D98" s="5">
        <v>34979.61</v>
      </c>
      <c r="E98" s="31">
        <f>D98/C98*100</f>
        <v>4.1227905167689132</v>
      </c>
    </row>
    <row r="99" spans="2:5" x14ac:dyDescent="0.25">
      <c r="B99" s="2" t="s">
        <v>85</v>
      </c>
      <c r="C99" s="25">
        <v>22000</v>
      </c>
      <c r="D99" s="7">
        <v>22000</v>
      </c>
      <c r="E99" s="29">
        <f>D99/C99*100</f>
        <v>100</v>
      </c>
    </row>
    <row r="100" spans="2:5" x14ac:dyDescent="0.25">
      <c r="B100" s="35" t="s">
        <v>112</v>
      </c>
      <c r="C100" s="25">
        <v>136509</v>
      </c>
      <c r="D100" s="7"/>
      <c r="E100" s="29">
        <v>0</v>
      </c>
    </row>
    <row r="101" spans="2:5" x14ac:dyDescent="0.25">
      <c r="B101" s="35" t="s">
        <v>113</v>
      </c>
      <c r="C101" s="25">
        <v>0</v>
      </c>
      <c r="D101" s="7"/>
      <c r="E101" s="29">
        <v>0</v>
      </c>
    </row>
    <row r="102" spans="2:5" x14ac:dyDescent="0.25">
      <c r="B102" s="2" t="s">
        <v>86</v>
      </c>
      <c r="C102" s="25">
        <v>1556596</v>
      </c>
      <c r="D102" s="7">
        <v>3045.26</v>
      </c>
      <c r="E102" s="29">
        <f>D102/C102*100</f>
        <v>0.19563586184212217</v>
      </c>
    </row>
    <row r="103" spans="2:5" x14ac:dyDescent="0.25">
      <c r="B103" s="13" t="s">
        <v>87</v>
      </c>
      <c r="C103" s="36">
        <f>C3+C13</f>
        <v>163543185</v>
      </c>
      <c r="D103" s="36">
        <f>D3+D13</f>
        <v>8212650.4600000018</v>
      </c>
      <c r="E103" s="27">
        <f>D103/C103*100</f>
        <v>5.0217014301146214</v>
      </c>
    </row>
    <row r="104" spans="2:5" x14ac:dyDescent="0.25">
      <c r="B104" s="22" t="s">
        <v>88</v>
      </c>
      <c r="C104" s="25">
        <v>17940000</v>
      </c>
      <c r="D104" s="23">
        <v>1278038.4100000001</v>
      </c>
      <c r="E104" s="29">
        <f>D104/C104*100</f>
        <v>7.1239599219620962</v>
      </c>
    </row>
    <row r="105" spans="2:5" x14ac:dyDescent="0.25">
      <c r="B105" s="2" t="s">
        <v>89</v>
      </c>
      <c r="C105" s="25">
        <v>17040000</v>
      </c>
      <c r="D105" s="7">
        <v>1278038.4100000001</v>
      </c>
      <c r="E105" s="29">
        <f t="shared" ref="E105:E112" si="12">D105/C105*100</f>
        <v>7.500225410798123</v>
      </c>
    </row>
    <row r="106" spans="2:5" x14ac:dyDescent="0.25">
      <c r="B106" s="2" t="s">
        <v>90</v>
      </c>
      <c r="C106" s="37">
        <f>C107+C108+C109+C110</f>
        <v>15600000</v>
      </c>
      <c r="D106" s="7">
        <v>1172815.06</v>
      </c>
      <c r="E106" s="29">
        <f t="shared" si="12"/>
        <v>7.5180452564102564</v>
      </c>
    </row>
    <row r="107" spans="2:5" x14ac:dyDescent="0.25">
      <c r="B107" s="4" t="s">
        <v>91</v>
      </c>
      <c r="C107" s="25"/>
      <c r="D107" s="5">
        <v>0</v>
      </c>
      <c r="E107" s="31">
        <v>0</v>
      </c>
    </row>
    <row r="108" spans="2:5" x14ac:dyDescent="0.25">
      <c r="B108" s="4" t="s">
        <v>92</v>
      </c>
      <c r="C108" s="25"/>
      <c r="D108" s="5">
        <v>0</v>
      </c>
      <c r="E108" s="31">
        <v>0</v>
      </c>
    </row>
    <row r="109" spans="2:5" x14ac:dyDescent="0.25">
      <c r="B109" s="4" t="s">
        <v>93</v>
      </c>
      <c r="C109" s="25"/>
      <c r="D109" s="5">
        <v>0</v>
      </c>
      <c r="E109" s="31">
        <v>0</v>
      </c>
    </row>
    <row r="110" spans="2:5" x14ac:dyDescent="0.25">
      <c r="B110" s="4" t="s">
        <v>94</v>
      </c>
      <c r="C110" s="25">
        <v>15600000</v>
      </c>
      <c r="D110" s="5">
        <v>1172815.06</v>
      </c>
      <c r="E110" s="31">
        <f t="shared" si="12"/>
        <v>7.5180452564102564</v>
      </c>
    </row>
    <row r="111" spans="2:5" x14ac:dyDescent="0.25">
      <c r="B111" s="2" t="s">
        <v>95</v>
      </c>
      <c r="C111" s="38">
        <f>'[1]PDG 2026'!D725</f>
        <v>1440000</v>
      </c>
      <c r="D111" s="7">
        <v>105223.35</v>
      </c>
      <c r="E111" s="29">
        <f t="shared" si="12"/>
        <v>7.3071770833333343</v>
      </c>
    </row>
    <row r="112" spans="2:5" x14ac:dyDescent="0.25">
      <c r="B112" s="2" t="s">
        <v>96</v>
      </c>
      <c r="C112" s="25">
        <v>900000</v>
      </c>
      <c r="D112" s="7">
        <v>0</v>
      </c>
      <c r="E112" s="29">
        <f t="shared" si="12"/>
        <v>0</v>
      </c>
    </row>
    <row r="113" spans="2:5" x14ac:dyDescent="0.25">
      <c r="B113" s="4" t="s">
        <v>97</v>
      </c>
      <c r="C113" s="25">
        <v>300000</v>
      </c>
      <c r="D113" s="14">
        <v>0</v>
      </c>
      <c r="E113" s="31">
        <v>0</v>
      </c>
    </row>
    <row r="114" spans="2:5" x14ac:dyDescent="0.25">
      <c r="B114" s="4" t="s">
        <v>98</v>
      </c>
      <c r="C114" s="25"/>
      <c r="D114" s="14"/>
      <c r="E114" s="31">
        <v>0</v>
      </c>
    </row>
    <row r="115" spans="2:5" x14ac:dyDescent="0.25">
      <c r="B115" s="4" t="s">
        <v>99</v>
      </c>
      <c r="C115" s="25">
        <v>300000</v>
      </c>
      <c r="D115" s="14">
        <v>0</v>
      </c>
      <c r="E115" s="31">
        <v>0</v>
      </c>
    </row>
    <row r="116" spans="2:5" x14ac:dyDescent="0.25">
      <c r="B116" s="4" t="s">
        <v>100</v>
      </c>
      <c r="C116" s="25">
        <v>300000</v>
      </c>
      <c r="D116" s="14"/>
      <c r="E116" s="31">
        <v>0</v>
      </c>
    </row>
    <row r="117" spans="2:5" x14ac:dyDescent="0.25">
      <c r="B117" s="15" t="s">
        <v>101</v>
      </c>
      <c r="C117" s="39">
        <f>C103+C104</f>
        <v>181483185</v>
      </c>
      <c r="D117" s="39">
        <f>D103+D104</f>
        <v>9490688.870000001</v>
      </c>
      <c r="E117" s="28">
        <f>D117/C117*100</f>
        <v>5.229514166835898</v>
      </c>
    </row>
  </sheetData>
  <mergeCells count="1">
    <mergeCell ref="B1:E1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77" fitToHeight="0" orientation="portrait" verticalDpi="0" r:id="rId1"/>
  <rowBreaks count="1" manualBreakCount="1">
    <brk id="54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</vt:lpstr>
      <vt:lpstr>JANEIRO!Area_de_impressao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2025-02-27T18:22:20Z</cp:lastPrinted>
  <dcterms:created xsi:type="dcterms:W3CDTF">2023-03-14T12:26:01Z</dcterms:created>
  <dcterms:modified xsi:type="dcterms:W3CDTF">2026-05-22T18:36:10Z</dcterms:modified>
</cp:coreProperties>
</file>